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ahaml\AppData\Local\Microsoft\Windows\INetCache\Content.Outlook\QYBQ9D4A\"/>
    </mc:Choice>
  </mc:AlternateContent>
  <xr:revisionPtr revIDLastSave="0" documentId="13_ncr:1_{2B378C75-8D5F-481F-81EB-0103A590A657}" xr6:coauthVersionLast="44" xr6:coauthVersionMax="47" xr10:uidLastSave="{00000000-0000-0000-0000-000000000000}"/>
  <bookViews>
    <workbookView xWindow="-110" yWindow="-110" windowWidth="19420" windowHeight="10420" tabRatio="775" activeTab="1" xr2:uid="{00000000-000D-0000-FFFF-FFFF00000000}"/>
  </bookViews>
  <sheets>
    <sheet name="FO% AG% AB" sheetId="4" r:id="rId1"/>
    <sheet name="FO% AG% AB NO" sheetId="2" r:id="rId2"/>
    <sheet name="MeetingSession" sheetId="8" state="hidden" r:id="rId3"/>
  </sheets>
  <definedNames>
    <definedName name="FOpAGpAB_IndependentResult">'FO% AG% AB'!$A$53:$P$54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uery_from_Mms_DSN" localSheetId="0">'FO% AG% AB'!#REF!</definedName>
    <definedName name="Query_from_Mms_DSN" localSheetId="1">'FO% AG% AB NO'!#REF!</definedName>
    <definedName name="Query_from_Mms_DSN_1" localSheetId="0">'FO% AG% AB'!$A$25:$P$51</definedName>
    <definedName name="Query_from_Mms_DSN_1" localSheetId="1">'FO% AG% AB NO'!$A$25:$P$51</definedName>
    <definedName name="Query_from_Mms_DSN_2" localSheetId="0">'FO% AG% AB'!$W$23</definedName>
    <definedName name="Query_from_Mms_DSN_2" localSheetId="1">'FO% AG% AB NO'!$X$23</definedName>
    <definedName name="Query_from_Mms_DSN_4" localSheetId="0">'FO% AG% AB'!$X$23</definedName>
    <definedName name="Query_from_Mms_DSN_4" localSheetId="2">MeetingSession!$A$1</definedName>
    <definedName name="Query_from_Mms_DSN_5" localSheetId="0">'FO% AG% AB'!$V$23</definedName>
    <definedName name="Query_from_Mms_DSN_6" localSheetId="0">'FO% AG% AB'!$A$53:$P$53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6" i="2" l="1"/>
  <c r="R26" i="2"/>
  <c r="S26" i="2"/>
  <c r="T26" i="2"/>
  <c r="U26" i="2"/>
  <c r="V26" i="2"/>
  <c r="W26" i="2"/>
  <c r="X26" i="2" s="1"/>
  <c r="Q27" i="2"/>
  <c r="R27" i="2"/>
  <c r="S27" i="2"/>
  <c r="T27" i="2"/>
  <c r="U27" i="2"/>
  <c r="V27" i="2"/>
  <c r="W27" i="2"/>
  <c r="X27" i="2" s="1"/>
  <c r="Q28" i="2"/>
  <c r="R28" i="2"/>
  <c r="S28" i="2"/>
  <c r="T28" i="2"/>
  <c r="U28" i="2"/>
  <c r="V28" i="2"/>
  <c r="W28" i="2"/>
  <c r="X28" i="2" s="1"/>
  <c r="Q29" i="2"/>
  <c r="R29" i="2"/>
  <c r="S29" i="2"/>
  <c r="T29" i="2"/>
  <c r="U29" i="2"/>
  <c r="V29" i="2"/>
  <c r="W29" i="2"/>
  <c r="X29" i="2" s="1"/>
  <c r="Q30" i="2"/>
  <c r="R30" i="2"/>
  <c r="S30" i="2"/>
  <c r="T30" i="2"/>
  <c r="U30" i="2"/>
  <c r="V30" i="2"/>
  <c r="W30" i="2"/>
  <c r="X30" i="2" s="1"/>
  <c r="Q31" i="2"/>
  <c r="R31" i="2"/>
  <c r="S31" i="2"/>
  <c r="T31" i="2"/>
  <c r="U31" i="2"/>
  <c r="V31" i="2"/>
  <c r="W31" i="2"/>
  <c r="X31" i="2"/>
  <c r="Q32" i="2"/>
  <c r="R32" i="2"/>
  <c r="S32" i="2"/>
  <c r="T32" i="2"/>
  <c r="U32" i="2"/>
  <c r="V32" i="2"/>
  <c r="W32" i="2"/>
  <c r="X32" i="2"/>
  <c r="Q33" i="2"/>
  <c r="R33" i="2"/>
  <c r="S33" i="2"/>
  <c r="T33" i="2"/>
  <c r="U33" i="2"/>
  <c r="V33" i="2"/>
  <c r="W33" i="2"/>
  <c r="X33" i="2"/>
  <c r="Q34" i="2"/>
  <c r="R34" i="2"/>
  <c r="S34" i="2"/>
  <c r="T34" i="2"/>
  <c r="U34" i="2"/>
  <c r="V34" i="2"/>
  <c r="W34" i="2"/>
  <c r="X34" i="2" s="1"/>
  <c r="Q35" i="2"/>
  <c r="R35" i="2"/>
  <c r="S35" i="2"/>
  <c r="T35" i="2"/>
  <c r="U35" i="2"/>
  <c r="V35" i="2"/>
  <c r="W35" i="2"/>
  <c r="X35" i="2" s="1"/>
  <c r="Q36" i="2"/>
  <c r="R36" i="2"/>
  <c r="S36" i="2"/>
  <c r="T36" i="2"/>
  <c r="U36" i="2"/>
  <c r="V36" i="2"/>
  <c r="W36" i="2"/>
  <c r="X36" i="2" s="1"/>
  <c r="Q37" i="2"/>
  <c r="R37" i="2"/>
  <c r="S37" i="2"/>
  <c r="T37" i="2"/>
  <c r="U37" i="2"/>
  <c r="V37" i="2"/>
  <c r="W37" i="2"/>
  <c r="X37" i="2" s="1"/>
  <c r="Q38" i="2"/>
  <c r="R38" i="2"/>
  <c r="S38" i="2"/>
  <c r="T38" i="2"/>
  <c r="U38" i="2"/>
  <c r="V38" i="2"/>
  <c r="W38" i="2"/>
  <c r="X38" i="2" s="1"/>
  <c r="Q39" i="2"/>
  <c r="R39" i="2"/>
  <c r="S39" i="2"/>
  <c r="T39" i="2"/>
  <c r="U39" i="2"/>
  <c r="V39" i="2"/>
  <c r="W39" i="2"/>
  <c r="X39" i="2"/>
  <c r="Q40" i="2"/>
  <c r="R40" i="2"/>
  <c r="S40" i="2"/>
  <c r="T40" i="2"/>
  <c r="U40" i="2"/>
  <c r="V40" i="2"/>
  <c r="W40" i="2"/>
  <c r="X40" i="2"/>
  <c r="Q41" i="2"/>
  <c r="R41" i="2"/>
  <c r="S41" i="2"/>
  <c r="T41" i="2"/>
  <c r="U41" i="2"/>
  <c r="V41" i="2"/>
  <c r="W41" i="2"/>
  <c r="X41" i="2"/>
  <c r="Q42" i="2"/>
  <c r="R42" i="2"/>
  <c r="S42" i="2"/>
  <c r="T42" i="2"/>
  <c r="U42" i="2"/>
  <c r="V42" i="2"/>
  <c r="W42" i="2"/>
  <c r="X42" i="2" s="1"/>
  <c r="Q43" i="2"/>
  <c r="R43" i="2"/>
  <c r="S43" i="2"/>
  <c r="T43" i="2"/>
  <c r="U43" i="2"/>
  <c r="V43" i="2"/>
  <c r="W43" i="2"/>
  <c r="X43" i="2" s="1"/>
  <c r="Q44" i="2"/>
  <c r="R44" i="2"/>
  <c r="S44" i="2"/>
  <c r="T44" i="2"/>
  <c r="U44" i="2"/>
  <c r="V44" i="2"/>
  <c r="W44" i="2"/>
  <c r="X44" i="2" s="1"/>
  <c r="Q45" i="2"/>
  <c r="R45" i="2"/>
  <c r="S45" i="2"/>
  <c r="T45" i="2"/>
  <c r="U45" i="2"/>
  <c r="V45" i="2"/>
  <c r="W45" i="2"/>
  <c r="X45" i="2" s="1"/>
  <c r="Q46" i="2"/>
  <c r="R46" i="2"/>
  <c r="S46" i="2"/>
  <c r="T46" i="2"/>
  <c r="U46" i="2"/>
  <c r="V46" i="2"/>
  <c r="W46" i="2"/>
  <c r="X46" i="2" s="1"/>
  <c r="Q47" i="2"/>
  <c r="R47" i="2"/>
  <c r="S47" i="2"/>
  <c r="T47" i="2"/>
  <c r="U47" i="2"/>
  <c r="V47" i="2"/>
  <c r="W47" i="2"/>
  <c r="X47" i="2" s="1"/>
  <c r="Q48" i="2"/>
  <c r="R48" i="2"/>
  <c r="S48" i="2"/>
  <c r="T48" i="2"/>
  <c r="U48" i="2"/>
  <c r="V48" i="2"/>
  <c r="W48" i="2"/>
  <c r="X48" i="2" s="1"/>
  <c r="Q49" i="2"/>
  <c r="R49" i="2"/>
  <c r="S49" i="2"/>
  <c r="T49" i="2"/>
  <c r="U49" i="2"/>
  <c r="V49" i="2"/>
  <c r="W49" i="2"/>
  <c r="X49" i="2" s="1"/>
  <c r="Q50" i="2"/>
  <c r="R50" i="2"/>
  <c r="S50" i="2"/>
  <c r="T50" i="2"/>
  <c r="U50" i="2"/>
  <c r="V50" i="2"/>
  <c r="W50" i="2"/>
  <c r="X50" i="2" s="1"/>
  <c r="Q51" i="2"/>
  <c r="R51" i="2"/>
  <c r="S51" i="2"/>
  <c r="T51" i="2"/>
  <c r="U51" i="2"/>
  <c r="V51" i="2"/>
  <c r="W51" i="2"/>
  <c r="X51" i="2"/>
  <c r="Q26" i="4"/>
  <c r="R26" i="4"/>
  <c r="S26" i="4"/>
  <c r="T26" i="4"/>
  <c r="V26" i="4" s="1"/>
  <c r="W26" i="4" s="1"/>
  <c r="U26" i="4"/>
  <c r="X26" i="4"/>
  <c r="Q27" i="4"/>
  <c r="R27" i="4"/>
  <c r="S27" i="4"/>
  <c r="T27" i="4"/>
  <c r="V27" i="4" s="1"/>
  <c r="W27" i="4" s="1"/>
  <c r="U27" i="4"/>
  <c r="X27" i="4"/>
  <c r="Q28" i="4"/>
  <c r="R28" i="4"/>
  <c r="S28" i="4"/>
  <c r="T28" i="4"/>
  <c r="V28" i="4" s="1"/>
  <c r="W28" i="4" s="1"/>
  <c r="U28" i="4"/>
  <c r="X28" i="4"/>
  <c r="Q29" i="4"/>
  <c r="R29" i="4"/>
  <c r="S29" i="4"/>
  <c r="T29" i="4"/>
  <c r="V29" i="4" s="1"/>
  <c r="W29" i="4" s="1"/>
  <c r="U29" i="4"/>
  <c r="X29" i="4"/>
  <c r="Q30" i="4"/>
  <c r="R30" i="4"/>
  <c r="S30" i="4"/>
  <c r="T30" i="4"/>
  <c r="V30" i="4" s="1"/>
  <c r="W30" i="4" s="1"/>
  <c r="U30" i="4"/>
  <c r="X30" i="4"/>
  <c r="Q31" i="4"/>
  <c r="R31" i="4"/>
  <c r="S31" i="4"/>
  <c r="T31" i="4"/>
  <c r="V31" i="4" s="1"/>
  <c r="W31" i="4" s="1"/>
  <c r="U31" i="4"/>
  <c r="X31" i="4"/>
  <c r="Q32" i="4"/>
  <c r="R32" i="4"/>
  <c r="S32" i="4"/>
  <c r="T32" i="4"/>
  <c r="V32" i="4" s="1"/>
  <c r="W32" i="4" s="1"/>
  <c r="U32" i="4"/>
  <c r="X32" i="4"/>
  <c r="Q33" i="4"/>
  <c r="R33" i="4"/>
  <c r="S33" i="4"/>
  <c r="T33" i="4"/>
  <c r="V33" i="4" s="1"/>
  <c r="W33" i="4" s="1"/>
  <c r="U33" i="4"/>
  <c r="X33" i="4"/>
  <c r="Q34" i="4"/>
  <c r="R34" i="4"/>
  <c r="S34" i="4"/>
  <c r="T34" i="4"/>
  <c r="V34" i="4" s="1"/>
  <c r="W34" i="4" s="1"/>
  <c r="U34" i="4"/>
  <c r="X34" i="4"/>
  <c r="Q35" i="4"/>
  <c r="R35" i="4"/>
  <c r="S35" i="4"/>
  <c r="T35" i="4"/>
  <c r="V35" i="4" s="1"/>
  <c r="W35" i="4" s="1"/>
  <c r="U35" i="4"/>
  <c r="X35" i="4"/>
  <c r="Q36" i="4"/>
  <c r="R36" i="4"/>
  <c r="S36" i="4"/>
  <c r="T36" i="4"/>
  <c r="V36" i="4" s="1"/>
  <c r="W36" i="4" s="1"/>
  <c r="U36" i="4"/>
  <c r="X36" i="4"/>
  <c r="Q37" i="4"/>
  <c r="R37" i="4"/>
  <c r="S37" i="4"/>
  <c r="T37" i="4"/>
  <c r="V37" i="4" s="1"/>
  <c r="W37" i="4" s="1"/>
  <c r="U37" i="4"/>
  <c r="X37" i="4"/>
  <c r="Q38" i="4"/>
  <c r="R38" i="4"/>
  <c r="S38" i="4"/>
  <c r="T38" i="4"/>
  <c r="V38" i="4" s="1"/>
  <c r="W38" i="4" s="1"/>
  <c r="U38" i="4"/>
  <c r="X38" i="4"/>
  <c r="Q39" i="4"/>
  <c r="R39" i="4"/>
  <c r="S39" i="4"/>
  <c r="T39" i="4"/>
  <c r="V39" i="4" s="1"/>
  <c r="W39" i="4" s="1"/>
  <c r="U39" i="4"/>
  <c r="X39" i="4"/>
  <c r="Q40" i="4"/>
  <c r="R40" i="4"/>
  <c r="S40" i="4"/>
  <c r="T40" i="4"/>
  <c r="V40" i="4" s="1"/>
  <c r="W40" i="4" s="1"/>
  <c r="U40" i="4"/>
  <c r="X40" i="4"/>
  <c r="Q41" i="4"/>
  <c r="R41" i="4"/>
  <c r="S41" i="4"/>
  <c r="T41" i="4"/>
  <c r="V41" i="4" s="1"/>
  <c r="W41" i="4" s="1"/>
  <c r="U41" i="4"/>
  <c r="X41" i="4"/>
  <c r="Q42" i="4"/>
  <c r="R42" i="4"/>
  <c r="S42" i="4"/>
  <c r="T42" i="4"/>
  <c r="V42" i="4" s="1"/>
  <c r="W42" i="4" s="1"/>
  <c r="U42" i="4"/>
  <c r="X42" i="4"/>
  <c r="Q43" i="4"/>
  <c r="R43" i="4"/>
  <c r="S43" i="4"/>
  <c r="T43" i="4"/>
  <c r="V43" i="4" s="1"/>
  <c r="W43" i="4" s="1"/>
  <c r="U43" i="4"/>
  <c r="X43" i="4"/>
  <c r="Q44" i="4"/>
  <c r="R44" i="4"/>
  <c r="S44" i="4"/>
  <c r="T44" i="4"/>
  <c r="V44" i="4" s="1"/>
  <c r="W44" i="4" s="1"/>
  <c r="U44" i="4"/>
  <c r="X44" i="4"/>
  <c r="Q45" i="4"/>
  <c r="R45" i="4"/>
  <c r="S45" i="4"/>
  <c r="T45" i="4"/>
  <c r="V45" i="4" s="1"/>
  <c r="W45" i="4" s="1"/>
  <c r="U45" i="4"/>
  <c r="X45" i="4"/>
  <c r="Q46" i="4"/>
  <c r="R46" i="4"/>
  <c r="S46" i="4"/>
  <c r="T46" i="4"/>
  <c r="V46" i="4" s="1"/>
  <c r="W46" i="4" s="1"/>
  <c r="U46" i="4"/>
  <c r="X46" i="4"/>
  <c r="Q47" i="4"/>
  <c r="R47" i="4"/>
  <c r="S47" i="4"/>
  <c r="T47" i="4"/>
  <c r="V47" i="4" s="1"/>
  <c r="W47" i="4" s="1"/>
  <c r="U47" i="4"/>
  <c r="X47" i="4"/>
  <c r="Q48" i="4"/>
  <c r="R48" i="4"/>
  <c r="S48" i="4"/>
  <c r="T48" i="4"/>
  <c r="V48" i="4" s="1"/>
  <c r="W48" i="4" s="1"/>
  <c r="U48" i="4"/>
  <c r="X48" i="4"/>
  <c r="Q49" i="4"/>
  <c r="R49" i="4"/>
  <c r="S49" i="4"/>
  <c r="T49" i="4"/>
  <c r="V49" i="4" s="1"/>
  <c r="W49" i="4" s="1"/>
  <c r="U49" i="4"/>
  <c r="X49" i="4"/>
  <c r="Q50" i="4"/>
  <c r="R50" i="4"/>
  <c r="S50" i="4"/>
  <c r="T50" i="4"/>
  <c r="V50" i="4" s="1"/>
  <c r="W50" i="4" s="1"/>
  <c r="U50" i="4"/>
  <c r="X50" i="4"/>
  <c r="Q51" i="4"/>
  <c r="R51" i="4"/>
  <c r="S51" i="4"/>
  <c r="T51" i="4"/>
  <c r="V51" i="4" s="1"/>
  <c r="W51" i="4" s="1"/>
  <c r="U51" i="4"/>
  <c r="X51" i="4"/>
  <c r="X22" i="2"/>
  <c r="V52" i="4"/>
  <c r="W52" i="4" s="1"/>
  <c r="W22" i="4"/>
  <c r="B1" i="8"/>
  <c r="Q19" i="2" s="1"/>
  <c r="Q52" i="4"/>
  <c r="X53" i="4"/>
  <c r="U53" i="4"/>
  <c r="T53" i="4"/>
  <c r="S53" i="4"/>
  <c r="R53" i="4"/>
  <c r="Q53" i="4"/>
  <c r="X25" i="4"/>
  <c r="T25" i="4"/>
  <c r="Q25" i="4"/>
  <c r="R25" i="4"/>
  <c r="V25" i="4" s="1"/>
  <c r="W25" i="4" s="1"/>
  <c r="S25" i="4"/>
  <c r="U25" i="4"/>
  <c r="W25" i="2"/>
  <c r="X25" i="2" s="1"/>
  <c r="Q25" i="2"/>
  <c r="R25" i="2"/>
  <c r="S25" i="2"/>
  <c r="T25" i="2"/>
  <c r="U25" i="2"/>
  <c r="V25" i="2"/>
  <c r="Q19" i="4"/>
  <c r="Q57" i="4"/>
  <c r="R24" i="4"/>
  <c r="Q7" i="2"/>
  <c r="Q20" i="4"/>
  <c r="X24" i="4"/>
  <c r="V13" i="4"/>
  <c r="W13" i="2"/>
  <c r="T24" i="4"/>
  <c r="Q54" i="2"/>
  <c r="R24" i="2"/>
  <c r="V24" i="2"/>
  <c r="Q7" i="4"/>
  <c r="Q20" i="2"/>
  <c r="T24" i="2"/>
  <c r="V53" i="4" l="1"/>
  <c r="W53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_FOpAGpAB_IndependentResult" type="1" refreshedVersion="7" saveData="1">
    <dbPr connection="DRIVER=SQL Server;SERVER=SVRUK-01\SQLEXPRESS;UID=LumiOp;Trusted_Connection=Yes;APP=Microsoft Office;WSID=REGUK19;DATABASE=LumiAgm_National Grid AGM 2022" command="exec [usp_Poll_SelectScrutineersReportWithAbstain] @ForceRecalc=0, @ReportIndependentVotes=1"/>
  </connection>
  <connection id="2" xr16:uid="{00000000-0015-0000-FFFF-FFFF01000000}" name="conn_FOpAGpAB_OverallResult" type="1" refreshedVersion="7" saveData="1">
    <dbPr connection="DRIVER=SQL Server;SERVER=SVRUK-01\SQLEXPRESS;UID=LumiOp;Trusted_Connection=Yes;APP=Microsoft Office;WSID=REGUK19;DATABASE=LumiAgm_National Grid AGM 2022" command="exec [usp_Poll_SelectScrutineersReportWithAbstain] @ForceRecalc=0, @ReportIndependentVotes=0"/>
  </connection>
  <connection id="3" xr16:uid="{00000000-0015-0000-FFFF-FFFF02000000}" name="Connection2" type="1" refreshedVersion="7" saveData="1">
    <dbPr connection="DRIVER=SQL Server;SERVER=SVRUK-01\SQLEXPRESS;UID=LumiOp;Trusted_Connection=Yes;APP=Microsoft Office;WSID=REGUK19;DATABASE=LumiAgm_National Grid AGM 2022" command="exec [usp_Poll_SelectScrutineersReportWithAbstain] @ForceRecalc=0"/>
  </connection>
  <connection id="4" xr16:uid="{00000000-0015-0000-FFFF-FFFF03000000}" name="Connection61" type="1" refreshedVersion="7" background="1" saveData="1">
    <dbPr connection="DRIVER=SQL Server;SERVER=SVRUK-01\SQLEXPRESS;UID=LumiOp;Trusted_Connection=Yes;APP=Microsoft Office;WSID=REGUK19;DATABASE=LumiAgm_National Grid AGM 2022" command="SELECT MeetingSession.MeetingType_x000d__x000a_FROM MeetingSession"/>
  </connection>
  <connection id="5" xr16:uid="{00000000-0015-0000-FFFF-FFFF04000000}" name="Connection7" type="1" refreshedVersion="7" background="1" saveData="1">
    <dbPr connection="DRIVER=SQL Server;SERVER=SVRUK-01\SQLEXPRESS;UID=LumiOp;Trusted_Connection=Yes;APP=Microsoft Office;WSID=REGUK19;DATABASE=LumiAgm_National Grid AGM 2022" command="select case when exists (select * from Question where CalculateIndependentVotes=1) then 'Ind'  else 'NoInd' end"/>
  </connection>
  <connection id="6" xr16:uid="{00000000-0015-0000-FFFF-FFFF05000000}" name="qryISC1" type="1" refreshedVersion="7" background="1" saveData="1">
    <dbPr connection="DRIVER=SQL Server;SERVER=SVRUK-01\SQLEXPRESS;UID=LumiOp;Trusted_Connection=Yes;APP=Microsoft Office;WSID=REGUK19;DATABASE=LumiAgm_National Grid AGM 2022" command="select case when sum(IssuedShareCapitalVotable) &gt; 0 then sum(IssuedShareCapitalVotable) else sum(IssuedShareCapital) end as SumOfIssuedShareCapital from ShareClass"/>
  </connection>
  <connection id="7" xr16:uid="{00000000-0015-0000-FFFF-FFFF06000000}" name="qryISC2" type="1" refreshedVersion="7" background="1" saveData="1">
    <dbPr connection="DRIVER=SQL Server;SERVER=SVRUK-01\SQLEXPRESS;UID=LumiOp;Trusted_Connection=Yes;APP=Microsoft Office;WSID=REGUK19;DATABASE=LumiAgm_National Grid AGM 2022" command="select case when sum(IssuedShareCapitalVotable) &gt; 0 then sum(IssuedShareCapitalVotable) else sum(IssuedShareCapital) end as SumOfIssuedShareCapital from ShareClass"/>
  </connection>
  <connection id="8" xr16:uid="{00000000-0015-0000-FFFF-FFFF07000000}" name="qryIscIndependent" type="1" refreshedVersion="7" background="1" saveData="1">
    <dbPr connection="DRIVER=SQL Server;SERVER=SVRUK-01\SQLEXPRESS;UID=LumiOp;Trusted_Connection=Yes;APP=Microsoft Office;WSID=REGUK19;DATABASE=LumiAgm_National Grid AGM 2022" command="SELECT Sum(ShareClass.IssuedShareCapitalIndependents) AS SumOfIssuedShareCapitalIndependents FROM ShareClass"/>
  </connection>
</connections>
</file>

<file path=xl/sharedStrings.xml><?xml version="1.0" encoding="utf-8"?>
<sst xmlns="http://schemas.openxmlformats.org/spreadsheetml/2006/main" count="398" uniqueCount="43">
  <si>
    <t>is correctly set out as follows:-</t>
  </si>
  <si>
    <t>%</t>
  </si>
  <si>
    <t>Yours faithfully,</t>
  </si>
  <si>
    <t>VOTES
TOTAL</t>
  </si>
  <si>
    <t>Resolution 1</t>
  </si>
  <si>
    <t>For</t>
  </si>
  <si>
    <t>Against</t>
  </si>
  <si>
    <t>Withheld</t>
  </si>
  <si>
    <t>National Grid plc</t>
  </si>
  <si>
    <t>Kathryn Earles_x000D_
Client Relationship Lead</t>
  </si>
  <si>
    <t>Equiniti</t>
  </si>
  <si>
    <t>Resolution 2</t>
  </si>
  <si>
    <t>Resolution 3</t>
  </si>
  <si>
    <t>Resolution 4</t>
  </si>
  <si>
    <t>Resolution 5</t>
  </si>
  <si>
    <t>Resolution 6</t>
  </si>
  <si>
    <t>Resolution 7</t>
  </si>
  <si>
    <t>Resolution 8</t>
  </si>
  <si>
    <t>Resolution 9</t>
  </si>
  <si>
    <t>Resolution 10</t>
  </si>
  <si>
    <t>Resolution 11</t>
  </si>
  <si>
    <t>Resolution 12</t>
  </si>
  <si>
    <t>Resolution 13</t>
  </si>
  <si>
    <t>Resolution 14</t>
  </si>
  <si>
    <t>Resolution 15</t>
  </si>
  <si>
    <t>Resolution 16</t>
  </si>
  <si>
    <t>Resolution 17</t>
  </si>
  <si>
    <t>Resolution 18</t>
  </si>
  <si>
    <t>Resolution 19</t>
  </si>
  <si>
    <t>Resolution 20</t>
  </si>
  <si>
    <t>Resolution 21</t>
  </si>
  <si>
    <t>Resolution 22</t>
  </si>
  <si>
    <t>Resolution 23</t>
  </si>
  <si>
    <t>Resolution 24</t>
  </si>
  <si>
    <t>Resolution 25</t>
  </si>
  <si>
    <t>Resolution 26</t>
  </si>
  <si>
    <t>Resolution 27</t>
  </si>
  <si>
    <t>NoInd</t>
  </si>
  <si>
    <t>AGM</t>
  </si>
  <si>
    <t>The Chair</t>
  </si>
  <si>
    <t>Voting capital:</t>
  </si>
  <si>
    <t>Dear Madam,</t>
  </si>
  <si>
    <t>% of Voting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</si>
</sst>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809]dd\ mmmm\ yyyy;@"/>
    <numFmt numFmtId="165" formatCode="[$-F800]dddd\,\ mmmm\ dd\,\ yyyy"/>
  </numFmts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color rgb="FF000000"/>
      <name val="Arial Unicode MS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0" borderId="1" xfId="0" applyNumberFormat="1" applyBorder="1"/>
    <xf numFmtId="3" fontId="0" fillId="0" borderId="0" xfId="0" applyNumberFormat="1" applyBorder="1"/>
    <xf numFmtId="10" fontId="0" fillId="0" borderId="1" xfId="0" applyNumberFormat="1" applyBorder="1"/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3" fontId="0" fillId="0" borderId="2" xfId="0" applyNumberFormat="1" applyBorder="1"/>
    <xf numFmtId="22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Alignment="1"/>
    <xf numFmtId="164" fontId="0" fillId="0" borderId="0" xfId="0" applyNumberFormat="1" applyAlignment="1"/>
    <xf numFmtId="0" fontId="4" fillId="0" borderId="0" xfId="0" applyFont="1" applyAlignment="1">
      <alignment horizontal="right"/>
    </xf>
    <xf numFmtId="3" fontId="6" fillId="2" borderId="0" xfId="0" applyNumberFormat="1" applyFont="1" applyFill="1" applyBorder="1"/>
    <xf numFmtId="3" fontId="4" fillId="0" borderId="0" xfId="0" applyNumberFormat="1" applyFont="1" applyBorder="1"/>
    <xf numFmtId="3" fontId="0" fillId="0" borderId="2" xfId="0" applyNumberFormat="1" applyFont="1" applyFill="1" applyBorder="1"/>
    <xf numFmtId="0" fontId="0" fillId="0" borderId="0" xfId="0" applyFont="1" applyFill="1"/>
    <xf numFmtId="3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Font="1" applyFill="1" applyBorder="1"/>
    <xf numFmtId="3" fontId="0" fillId="0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/>
    <xf numFmtId="22" fontId="0" fillId="0" borderId="0" xfId="0" applyNumberFormat="1" applyFont="1" applyFill="1"/>
    <xf numFmtId="0" fontId="0" fillId="0" borderId="1" xfId="0" applyFont="1" applyFill="1" applyBorder="1"/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10" fontId="0" fillId="0" borderId="1" xfId="0" applyNumberFormat="1" applyFont="1" applyFill="1" applyBorder="1"/>
    <xf numFmtId="22" fontId="0" fillId="0" borderId="1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/>
    <xf numFmtId="3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6" headers="0" backgroundRefresh="0" growShrinkType="insertClear" fillFormulas="1" preserveFormatting="0" adjustColumnWidth="0" connectionId="1" xr16:uid="{00000000-0016-0000-0000-000004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5" headers="0" growShrinkType="overwriteClear" fillFormulas="1" preserveFormatting="0" adjustColumnWidth="0" connectionId="5" xr16:uid="{00000000-0016-0000-0000-000003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8" xr16:uid="{00000000-0016-0000-0000-000002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Independents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2" headers="0" growShrinkType="overwriteClear" fillFormulas="1" preserveFormatting="0" adjustColumnWidth="0" connectionId="6" xr16:uid="{00000000-0016-0000-0000-000001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1" headers="0" backgroundRefresh="0" growShrinkType="insertClear" fillFormulas="1" preserveFormatting="0" adjustColumnWidth="0" connectionId="2" xr16:uid="{00000000-0016-0000-0000-000000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1" headers="0" backgroundRefresh="0" growShrinkType="insertClear" fillFormulas="1" preserveFormatting="0" adjustColumnWidth="0" connectionId="3" xr16:uid="{00000000-0016-0000-0100-000006000000}" autoFormatId="16" applyNumberFormats="0" applyBorderFormats="0" applyFontFormats="1" applyPatternFormats="1" applyAlignmentFormats="0" applyWidthHeightFormats="0">
  <queryTableRefresh preserveSortFilterLayout="0" headersInLastRefresh="0" nextId="26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2" headers="0" growShrinkType="overwriteClear" adjustColumnWidth="0" connectionId="7" xr16:uid="{00000000-0016-0000-0100-000005000000}" autoFormatId="16" applyNumberFormats="0" applyBorderFormats="0" applyFontFormats="1" applyPatternFormats="1" applyAlignmentFormats="0" applyWidthHeightFormats="0">
  <queryTableRefresh headersInLastRefresh="0" nextId="2">
    <queryTableFields count="1">
      <queryTableField id="1" name="SumOfIssuedShareCapital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4" xr16:uid="{00000000-0016-0000-0200-000007000000}" autoFormatId="16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MeetingType"/>
      <queryTableField id="2" dataBound="0" fillFormulas="1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0"/>
    <pageSetUpPr autoPageBreaks="0" fitToPage="1"/>
  </sheetPr>
  <dimension ref="A5:Z57"/>
  <sheetViews>
    <sheetView showGridLines="0" topLeftCell="Q22" workbookViewId="0">
      <selection activeCell="W24" sqref="W24"/>
    </sheetView>
  </sheetViews>
  <sheetFormatPr defaultRowHeight="12.5"/>
  <cols>
    <col min="1" max="1" width="9.26953125" style="2" hidden="1" customWidth="1"/>
    <col min="2" max="2" width="11.7265625" style="2" hidden="1" customWidth="1"/>
    <col min="3" max="3" width="13.7265625" style="2" hidden="1" customWidth="1"/>
    <col min="4" max="4" width="10.453125" style="2" hidden="1" customWidth="1"/>
    <col min="5" max="5" width="12.1796875" style="2" hidden="1" customWidth="1"/>
    <col min="6" max="6" width="9.1796875" hidden="1" customWidth="1"/>
    <col min="7" max="10" width="12.453125" style="2" hidden="1" customWidth="1"/>
    <col min="11" max="11" width="11.7265625" style="2" hidden="1" customWidth="1"/>
    <col min="12" max="14" width="14.26953125" style="2" hidden="1" customWidth="1"/>
    <col min="15" max="15" width="15.54296875" style="2" hidden="1" customWidth="1"/>
    <col min="16" max="16" width="13.26953125" style="2" hidden="1" customWidth="1"/>
    <col min="17" max="17" width="13.453125" customWidth="1"/>
    <col min="18" max="18" width="12.7265625" style="1" customWidth="1"/>
    <col min="19" max="19" width="6.54296875" style="6" customWidth="1"/>
    <col min="20" max="20" width="12.7265625" style="1" customWidth="1"/>
    <col min="21" max="21" width="6.54296875" style="6" bestFit="1" customWidth="1"/>
    <col min="22" max="22" width="15.26953125" style="6" customWidth="1"/>
    <col min="23" max="23" width="8.7265625" style="1" customWidth="1"/>
    <col min="24" max="24" width="12.26953125" customWidth="1"/>
  </cols>
  <sheetData>
    <row r="5" spans="17:24">
      <c r="W5" s="6"/>
    </row>
    <row r="6" spans="17:24">
      <c r="Q6" t="s">
        <v>39</v>
      </c>
    </row>
    <row r="7" spans="17:24">
      <c r="Q7" s="1" t="str">
        <f ca="1">INDIRECT("M25")</f>
        <v>National Grid plc</v>
      </c>
    </row>
    <row r="9" spans="17:24">
      <c r="X9" s="5"/>
    </row>
    <row r="12" spans="17:24">
      <c r="X12" s="25"/>
    </row>
    <row r="13" spans="17:24">
      <c r="U13" s="24"/>
      <c r="V13" s="43">
        <f ca="1">INDIRECT("L25")</f>
        <v>44753</v>
      </c>
      <c r="W13" s="44"/>
      <c r="X13" s="44"/>
    </row>
    <row r="17" spans="1:26">
      <c r="Q17" t="s">
        <v>41</v>
      </c>
      <c r="Z17" s="22"/>
    </row>
    <row r="19" spans="1:26">
      <c r="Q19" t="str">
        <f>"As scrutineer appointed for the purpose of the Poll taken at the "&amp;MeetingSession!B1&amp;" of the "</f>
        <v xml:space="preserve">As scrutineer appointed for the purpose of the Poll taken at the Annual General Meeting of the </v>
      </c>
    </row>
    <row r="20" spans="1:26">
      <c r="Q20" s="21" t="str">
        <f ca="1">"Members of the Company held on " &amp;TEXT(INDIRECT("L25"), "d mmmm yyyy") &amp; " I HEREBY CERTIFY that the result of the Poll"</f>
        <v>Members of the Company held on 11 July 2022 I HEREBY CERTIFY that the result of the Poll</v>
      </c>
    </row>
    <row r="21" spans="1:26">
      <c r="Q21" t="s">
        <v>0</v>
      </c>
    </row>
    <row r="22" spans="1:26" ht="18.75" customHeight="1">
      <c r="V22" s="31" t="s">
        <v>40</v>
      </c>
      <c r="W22" s="46">
        <f>W23</f>
        <v>3649718362</v>
      </c>
      <c r="X22" s="44"/>
    </row>
    <row r="23" spans="1:26" ht="6.65" hidden="1" customHeight="1">
      <c r="V23" s="28" t="s">
        <v>37</v>
      </c>
      <c r="W23" s="28">
        <v>3649718362</v>
      </c>
      <c r="X23" s="28">
        <v>0</v>
      </c>
    </row>
    <row r="24" spans="1:26" s="10" customFormat="1" ht="37.5" customHeight="1">
      <c r="A24" s="14"/>
      <c r="B24" s="14"/>
      <c r="C24" s="14"/>
      <c r="D24" s="14"/>
      <c r="E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7"/>
      <c r="R24" s="8" t="str">
        <f ca="1">"VOTES" &amp; CHAR(10) &amp; UPPER(INDIRECT("I25"))</f>
        <v>VOTES
FOR</v>
      </c>
      <c r="S24" s="9" t="s">
        <v>1</v>
      </c>
      <c r="T24" s="8" t="str">
        <f ca="1">"VOTES" &amp; CHAR(10) &amp; UPPER(INDIRECT("J25"))</f>
        <v>VOTES
AGAINST</v>
      </c>
      <c r="U24" s="9" t="s">
        <v>1</v>
      </c>
      <c r="V24" s="8" t="s">
        <v>3</v>
      </c>
      <c r="W24" s="8" t="s">
        <v>42</v>
      </c>
      <c r="X24" s="8" t="str">
        <f ca="1">"VOTES" &amp; CHAR(10) &amp; UPPER(INDIRECT("K25"))</f>
        <v>VOTES
WITHHELD</v>
      </c>
    </row>
    <row r="25" spans="1:26" ht="12.75" customHeight="1">
      <c r="A25" s="33" t="s">
        <v>4</v>
      </c>
      <c r="B25" s="34">
        <v>2414142271</v>
      </c>
      <c r="C25" s="35">
        <v>99.938073000000003</v>
      </c>
      <c r="D25" s="34">
        <v>1495933</v>
      </c>
      <c r="E25" s="35">
        <v>6.1927000000000003E-2</v>
      </c>
      <c r="F25" s="29">
        <v>3449696</v>
      </c>
      <c r="G25" s="36">
        <v>2419087900</v>
      </c>
      <c r="H25" s="34">
        <v>64898</v>
      </c>
      <c r="I25" s="34" t="s">
        <v>5</v>
      </c>
      <c r="J25" s="36" t="s">
        <v>6</v>
      </c>
      <c r="K25" s="37" t="s">
        <v>7</v>
      </c>
      <c r="L25" s="36">
        <v>44753</v>
      </c>
      <c r="M25" s="36" t="s">
        <v>8</v>
      </c>
      <c r="N25" s="36" t="s">
        <v>9</v>
      </c>
      <c r="O25" s="36" t="s">
        <v>10</v>
      </c>
      <c r="P25" s="36">
        <v>0</v>
      </c>
      <c r="Q25" s="38" t="str">
        <f t="shared" ref="Q25:U25" si="0">A25</f>
        <v>Resolution 1</v>
      </c>
      <c r="R25" s="39">
        <f t="shared" si="0"/>
        <v>2414142271</v>
      </c>
      <c r="S25" s="40">
        <f t="shared" si="0"/>
        <v>99.938073000000003</v>
      </c>
      <c r="T25" s="39">
        <f t="shared" si="0"/>
        <v>1495933</v>
      </c>
      <c r="U25" s="40">
        <f t="shared" si="0"/>
        <v>6.1927000000000003E-2</v>
      </c>
      <c r="V25" s="39">
        <f>R25+T25</f>
        <v>2415638204</v>
      </c>
      <c r="W25" s="41">
        <f>V25/IF(P25=1,$X$23, $W$23)</f>
        <v>0.66186975662315506</v>
      </c>
      <c r="X25" s="39">
        <f>F25</f>
        <v>3449696</v>
      </c>
    </row>
    <row r="26" spans="1:26" ht="12.75" customHeight="1">
      <c r="A26" s="33" t="s">
        <v>11</v>
      </c>
      <c r="B26" s="34">
        <v>2416680460</v>
      </c>
      <c r="C26" s="35">
        <v>99.947272799999993</v>
      </c>
      <c r="D26" s="34">
        <v>1274921</v>
      </c>
      <c r="E26" s="35">
        <v>5.2727200000000002E-2</v>
      </c>
      <c r="F26" s="29">
        <v>1072866</v>
      </c>
      <c r="G26" s="36">
        <v>2419028247</v>
      </c>
      <c r="H26" s="34">
        <v>63920</v>
      </c>
      <c r="I26" s="34" t="s">
        <v>5</v>
      </c>
      <c r="J26" s="36" t="s">
        <v>6</v>
      </c>
      <c r="K26" s="37" t="s">
        <v>7</v>
      </c>
      <c r="L26" s="36">
        <v>44753</v>
      </c>
      <c r="M26" s="36" t="s">
        <v>8</v>
      </c>
      <c r="N26" s="36" t="s">
        <v>9</v>
      </c>
      <c r="O26" s="36" t="s">
        <v>10</v>
      </c>
      <c r="P26" s="36">
        <v>0</v>
      </c>
      <c r="Q26" s="38" t="str">
        <f t="shared" ref="Q26:Q51" si="1">A26</f>
        <v>Resolution 2</v>
      </c>
      <c r="R26" s="39">
        <f t="shared" ref="R26:R51" si="2">B26</f>
        <v>2416680460</v>
      </c>
      <c r="S26" s="40">
        <f t="shared" ref="S26:S51" si="3">C26</f>
        <v>99.947272799999993</v>
      </c>
      <c r="T26" s="39">
        <f t="shared" ref="T26:T51" si="4">D26</f>
        <v>1274921</v>
      </c>
      <c r="U26" s="40">
        <f t="shared" ref="U26:U51" si="5">E26</f>
        <v>5.2727200000000002E-2</v>
      </c>
      <c r="V26" s="39">
        <f t="shared" ref="V26:V51" si="6">R26+T26</f>
        <v>2417955381</v>
      </c>
      <c r="W26" s="41">
        <f t="shared" ref="W26:W51" si="7">V26/IF(P26=1,$X$23, $W$23)</f>
        <v>0.66250464862581637</v>
      </c>
      <c r="X26" s="39">
        <f t="shared" ref="X26:X51" si="8">F26</f>
        <v>1072866</v>
      </c>
    </row>
    <row r="27" spans="1:26" ht="12.75" customHeight="1">
      <c r="A27" s="33" t="s">
        <v>12</v>
      </c>
      <c r="B27" s="34">
        <v>2388882538</v>
      </c>
      <c r="C27" s="35">
        <v>98.824132000000006</v>
      </c>
      <c r="D27" s="34">
        <v>28424338</v>
      </c>
      <c r="E27" s="35">
        <v>1.1758679999999999</v>
      </c>
      <c r="F27" s="29">
        <v>1774780</v>
      </c>
      <c r="G27" s="36">
        <v>2419081656</v>
      </c>
      <c r="H27" s="34">
        <v>64521</v>
      </c>
      <c r="I27" s="34" t="s">
        <v>5</v>
      </c>
      <c r="J27" s="36" t="s">
        <v>6</v>
      </c>
      <c r="K27" s="37" t="s">
        <v>7</v>
      </c>
      <c r="L27" s="36">
        <v>44753</v>
      </c>
      <c r="M27" s="36" t="s">
        <v>8</v>
      </c>
      <c r="N27" s="36" t="s">
        <v>9</v>
      </c>
      <c r="O27" s="36" t="s">
        <v>10</v>
      </c>
      <c r="P27" s="36">
        <v>0</v>
      </c>
      <c r="Q27" s="38" t="str">
        <f t="shared" si="1"/>
        <v>Resolution 3</v>
      </c>
      <c r="R27" s="39">
        <f t="shared" si="2"/>
        <v>2388882538</v>
      </c>
      <c r="S27" s="40">
        <f t="shared" si="3"/>
        <v>98.824132000000006</v>
      </c>
      <c r="T27" s="39">
        <f t="shared" si="4"/>
        <v>28424338</v>
      </c>
      <c r="U27" s="40">
        <f t="shared" si="5"/>
        <v>1.1758679999999999</v>
      </c>
      <c r="V27" s="39">
        <f t="shared" si="6"/>
        <v>2417306876</v>
      </c>
      <c r="W27" s="41">
        <f t="shared" si="7"/>
        <v>0.66232696231260602</v>
      </c>
      <c r="X27" s="39">
        <f t="shared" si="8"/>
        <v>1774780</v>
      </c>
    </row>
    <row r="28" spans="1:26" ht="12.75" customHeight="1">
      <c r="A28" s="33" t="s">
        <v>13</v>
      </c>
      <c r="B28" s="34">
        <v>2415759080</v>
      </c>
      <c r="C28" s="35">
        <v>99.926858999999993</v>
      </c>
      <c r="D28" s="34">
        <v>1768203</v>
      </c>
      <c r="E28" s="35">
        <v>7.3140999999999998E-2</v>
      </c>
      <c r="F28" s="29">
        <v>1503781</v>
      </c>
      <c r="G28" s="36">
        <v>2419031064</v>
      </c>
      <c r="H28" s="34">
        <v>65113</v>
      </c>
      <c r="I28" s="34" t="s">
        <v>5</v>
      </c>
      <c r="J28" s="36" t="s">
        <v>6</v>
      </c>
      <c r="K28" s="37" t="s">
        <v>7</v>
      </c>
      <c r="L28" s="36">
        <v>44753</v>
      </c>
      <c r="M28" s="36" t="s">
        <v>8</v>
      </c>
      <c r="N28" s="36" t="s">
        <v>9</v>
      </c>
      <c r="O28" s="36" t="s">
        <v>10</v>
      </c>
      <c r="P28" s="36">
        <v>0</v>
      </c>
      <c r="Q28" s="38" t="str">
        <f t="shared" si="1"/>
        <v>Resolution 4</v>
      </c>
      <c r="R28" s="39">
        <f t="shared" si="2"/>
        <v>2415759080</v>
      </c>
      <c r="S28" s="40">
        <f t="shared" si="3"/>
        <v>99.926858999999993</v>
      </c>
      <c r="T28" s="39">
        <f t="shared" si="4"/>
        <v>1768203</v>
      </c>
      <c r="U28" s="40">
        <f t="shared" si="5"/>
        <v>7.3140999999999998E-2</v>
      </c>
      <c r="V28" s="39">
        <f t="shared" si="6"/>
        <v>2417527283</v>
      </c>
      <c r="W28" s="41">
        <f t="shared" si="7"/>
        <v>0.66238735245182734</v>
      </c>
      <c r="X28" s="39">
        <f t="shared" si="8"/>
        <v>1503781</v>
      </c>
    </row>
    <row r="29" spans="1:26" ht="12.75" customHeight="1">
      <c r="A29" s="33" t="s">
        <v>14</v>
      </c>
      <c r="B29" s="34">
        <v>2413736546</v>
      </c>
      <c r="C29" s="35">
        <v>99.851441699999995</v>
      </c>
      <c r="D29" s="34">
        <v>3591142</v>
      </c>
      <c r="E29" s="35">
        <v>0.1485583</v>
      </c>
      <c r="F29" s="29">
        <v>1762582</v>
      </c>
      <c r="G29" s="36">
        <v>2419090270</v>
      </c>
      <c r="H29" s="34">
        <v>64521</v>
      </c>
      <c r="I29" s="34" t="s">
        <v>5</v>
      </c>
      <c r="J29" s="36" t="s">
        <v>6</v>
      </c>
      <c r="K29" s="37" t="s">
        <v>7</v>
      </c>
      <c r="L29" s="36">
        <v>44753</v>
      </c>
      <c r="M29" s="36" t="s">
        <v>8</v>
      </c>
      <c r="N29" s="36" t="s">
        <v>9</v>
      </c>
      <c r="O29" s="36" t="s">
        <v>10</v>
      </c>
      <c r="P29" s="36">
        <v>0</v>
      </c>
      <c r="Q29" s="38" t="str">
        <f t="shared" si="1"/>
        <v>Resolution 5</v>
      </c>
      <c r="R29" s="39">
        <f t="shared" si="2"/>
        <v>2413736546</v>
      </c>
      <c r="S29" s="40">
        <f t="shared" si="3"/>
        <v>99.851441699999995</v>
      </c>
      <c r="T29" s="39">
        <f t="shared" si="4"/>
        <v>3591142</v>
      </c>
      <c r="U29" s="40">
        <f t="shared" si="5"/>
        <v>0.1485583</v>
      </c>
      <c r="V29" s="39">
        <f t="shared" si="6"/>
        <v>2417327688</v>
      </c>
      <c r="W29" s="41">
        <f t="shared" si="7"/>
        <v>0.66233266467041441</v>
      </c>
      <c r="X29" s="39">
        <f t="shared" si="8"/>
        <v>1762582</v>
      </c>
    </row>
    <row r="30" spans="1:26" ht="12.75" customHeight="1">
      <c r="A30" s="33" t="s">
        <v>15</v>
      </c>
      <c r="B30" s="34">
        <v>2390590755</v>
      </c>
      <c r="C30" s="35">
        <v>98.888024900000005</v>
      </c>
      <c r="D30" s="34">
        <v>26881692</v>
      </c>
      <c r="E30" s="35">
        <v>1.1119751</v>
      </c>
      <c r="F30" s="29">
        <v>1558131</v>
      </c>
      <c r="G30" s="36">
        <v>2419030578</v>
      </c>
      <c r="H30" s="34">
        <v>64521</v>
      </c>
      <c r="I30" s="34" t="s">
        <v>5</v>
      </c>
      <c r="J30" s="36" t="s">
        <v>6</v>
      </c>
      <c r="K30" s="37" t="s">
        <v>7</v>
      </c>
      <c r="L30" s="36">
        <v>44753</v>
      </c>
      <c r="M30" s="36" t="s">
        <v>8</v>
      </c>
      <c r="N30" s="36" t="s">
        <v>9</v>
      </c>
      <c r="O30" s="36" t="s">
        <v>10</v>
      </c>
      <c r="P30" s="36">
        <v>0</v>
      </c>
      <c r="Q30" s="38" t="str">
        <f t="shared" si="1"/>
        <v>Resolution 6</v>
      </c>
      <c r="R30" s="39">
        <f t="shared" si="2"/>
        <v>2390590755</v>
      </c>
      <c r="S30" s="40">
        <f t="shared" si="3"/>
        <v>98.888024900000005</v>
      </c>
      <c r="T30" s="39">
        <f t="shared" si="4"/>
        <v>26881692</v>
      </c>
      <c r="U30" s="40">
        <f t="shared" si="5"/>
        <v>1.1119751</v>
      </c>
      <c r="V30" s="39">
        <f t="shared" si="6"/>
        <v>2417472447</v>
      </c>
      <c r="W30" s="41">
        <f t="shared" si="7"/>
        <v>0.66237232773085963</v>
      </c>
      <c r="X30" s="39">
        <f t="shared" si="8"/>
        <v>1558131</v>
      </c>
    </row>
    <row r="31" spans="1:26" ht="12.75" customHeight="1">
      <c r="A31" s="33" t="s">
        <v>16</v>
      </c>
      <c r="B31" s="34">
        <v>2415192698</v>
      </c>
      <c r="C31" s="35">
        <v>99.912793699999995</v>
      </c>
      <c r="D31" s="34">
        <v>2108038</v>
      </c>
      <c r="E31" s="35">
        <v>8.72063E-2</v>
      </c>
      <c r="F31" s="29">
        <v>1788871</v>
      </c>
      <c r="G31" s="36">
        <v>2419089607</v>
      </c>
      <c r="H31" s="34">
        <v>65113</v>
      </c>
      <c r="I31" s="34" t="s">
        <v>5</v>
      </c>
      <c r="J31" s="36" t="s">
        <v>6</v>
      </c>
      <c r="K31" s="37" t="s">
        <v>7</v>
      </c>
      <c r="L31" s="36">
        <v>44753</v>
      </c>
      <c r="M31" s="36" t="s">
        <v>8</v>
      </c>
      <c r="N31" s="36" t="s">
        <v>9</v>
      </c>
      <c r="O31" s="36" t="s">
        <v>10</v>
      </c>
      <c r="P31" s="36">
        <v>0</v>
      </c>
      <c r="Q31" s="38" t="str">
        <f t="shared" si="1"/>
        <v>Resolution 7</v>
      </c>
      <c r="R31" s="39">
        <f t="shared" si="2"/>
        <v>2415192698</v>
      </c>
      <c r="S31" s="40">
        <f t="shared" si="3"/>
        <v>99.912793699999995</v>
      </c>
      <c r="T31" s="39">
        <f t="shared" si="4"/>
        <v>2108038</v>
      </c>
      <c r="U31" s="40">
        <f t="shared" si="5"/>
        <v>8.72063E-2</v>
      </c>
      <c r="V31" s="39">
        <f t="shared" si="6"/>
        <v>2417300736</v>
      </c>
      <c r="W31" s="41">
        <f t="shared" si="7"/>
        <v>0.66232527999101543</v>
      </c>
      <c r="X31" s="39">
        <f t="shared" si="8"/>
        <v>1788871</v>
      </c>
    </row>
    <row r="32" spans="1:26" ht="12.75" customHeight="1">
      <c r="A32" s="33" t="s">
        <v>17</v>
      </c>
      <c r="B32" s="34">
        <v>2338516365</v>
      </c>
      <c r="C32" s="35">
        <v>97.669260800000004</v>
      </c>
      <c r="D32" s="34">
        <v>55805395</v>
      </c>
      <c r="E32" s="35">
        <v>2.3307392</v>
      </c>
      <c r="F32" s="29">
        <v>24706790</v>
      </c>
      <c r="G32" s="36">
        <v>2419028550</v>
      </c>
      <c r="H32" s="34">
        <v>65113</v>
      </c>
      <c r="I32" s="34" t="s">
        <v>5</v>
      </c>
      <c r="J32" s="36" t="s">
        <v>6</v>
      </c>
      <c r="K32" s="37" t="s">
        <v>7</v>
      </c>
      <c r="L32" s="36">
        <v>44753</v>
      </c>
      <c r="M32" s="36" t="s">
        <v>8</v>
      </c>
      <c r="N32" s="36" t="s">
        <v>9</v>
      </c>
      <c r="O32" s="36" t="s">
        <v>10</v>
      </c>
      <c r="P32" s="36">
        <v>0</v>
      </c>
      <c r="Q32" s="38" t="str">
        <f t="shared" si="1"/>
        <v>Resolution 8</v>
      </c>
      <c r="R32" s="39">
        <f t="shared" si="2"/>
        <v>2338516365</v>
      </c>
      <c r="S32" s="40">
        <f t="shared" si="3"/>
        <v>97.669260800000004</v>
      </c>
      <c r="T32" s="39">
        <f t="shared" si="4"/>
        <v>55805395</v>
      </c>
      <c r="U32" s="40">
        <f t="shared" si="5"/>
        <v>2.3307392</v>
      </c>
      <c r="V32" s="39">
        <f t="shared" si="6"/>
        <v>2394321760</v>
      </c>
      <c r="W32" s="41">
        <f t="shared" si="7"/>
        <v>0.65602918431435941</v>
      </c>
      <c r="X32" s="39">
        <f t="shared" si="8"/>
        <v>24706790</v>
      </c>
    </row>
    <row r="33" spans="1:24" ht="12.75" customHeight="1">
      <c r="A33" s="33" t="s">
        <v>18</v>
      </c>
      <c r="B33" s="34">
        <v>2414569562</v>
      </c>
      <c r="C33" s="35">
        <v>99.889592699999994</v>
      </c>
      <c r="D33" s="34">
        <v>2668807</v>
      </c>
      <c r="E33" s="35">
        <v>0.1104073</v>
      </c>
      <c r="F33" s="29">
        <v>1850183</v>
      </c>
      <c r="G33" s="36">
        <v>2419088552</v>
      </c>
      <c r="H33" s="34">
        <v>64521</v>
      </c>
      <c r="I33" s="34" t="s">
        <v>5</v>
      </c>
      <c r="J33" s="36" t="s">
        <v>6</v>
      </c>
      <c r="K33" s="37" t="s">
        <v>7</v>
      </c>
      <c r="L33" s="36">
        <v>44753</v>
      </c>
      <c r="M33" s="36" t="s">
        <v>8</v>
      </c>
      <c r="N33" s="36" t="s">
        <v>9</v>
      </c>
      <c r="O33" s="36" t="s">
        <v>10</v>
      </c>
      <c r="P33" s="36">
        <v>0</v>
      </c>
      <c r="Q33" s="38" t="str">
        <f t="shared" si="1"/>
        <v>Resolution 9</v>
      </c>
      <c r="R33" s="39">
        <f t="shared" si="2"/>
        <v>2414569562</v>
      </c>
      <c r="S33" s="40">
        <f t="shared" si="3"/>
        <v>99.889592699999994</v>
      </c>
      <c r="T33" s="39">
        <f t="shared" si="4"/>
        <v>2668807</v>
      </c>
      <c r="U33" s="40">
        <f t="shared" si="5"/>
        <v>0.1104073</v>
      </c>
      <c r="V33" s="39">
        <f t="shared" si="6"/>
        <v>2417238369</v>
      </c>
      <c r="W33" s="41">
        <f t="shared" si="7"/>
        <v>0.66230819182315859</v>
      </c>
      <c r="X33" s="39">
        <f t="shared" si="8"/>
        <v>1850183</v>
      </c>
    </row>
    <row r="34" spans="1:24" ht="12.75" customHeight="1">
      <c r="A34" s="33" t="s">
        <v>19</v>
      </c>
      <c r="B34" s="34">
        <v>2415625954</v>
      </c>
      <c r="C34" s="35">
        <v>99.925670699999998</v>
      </c>
      <c r="D34" s="34">
        <v>1796854</v>
      </c>
      <c r="E34" s="35">
        <v>7.4329300000000001E-2</v>
      </c>
      <c r="F34" s="29">
        <v>1606052</v>
      </c>
      <c r="G34" s="36">
        <v>2419028860</v>
      </c>
      <c r="H34" s="34">
        <v>64521</v>
      </c>
      <c r="I34" s="34" t="s">
        <v>5</v>
      </c>
      <c r="J34" s="36" t="s">
        <v>6</v>
      </c>
      <c r="K34" s="37" t="s">
        <v>7</v>
      </c>
      <c r="L34" s="36">
        <v>44753</v>
      </c>
      <c r="M34" s="36" t="s">
        <v>8</v>
      </c>
      <c r="N34" s="36" t="s">
        <v>9</v>
      </c>
      <c r="O34" s="36" t="s">
        <v>10</v>
      </c>
      <c r="P34" s="36">
        <v>0</v>
      </c>
      <c r="Q34" s="38" t="str">
        <f t="shared" si="1"/>
        <v>Resolution 10</v>
      </c>
      <c r="R34" s="39">
        <f t="shared" si="2"/>
        <v>2415625954</v>
      </c>
      <c r="S34" s="40">
        <f t="shared" si="3"/>
        <v>99.925670699999998</v>
      </c>
      <c r="T34" s="39">
        <f t="shared" si="4"/>
        <v>1796854</v>
      </c>
      <c r="U34" s="40">
        <f t="shared" si="5"/>
        <v>7.4329300000000001E-2</v>
      </c>
      <c r="V34" s="39">
        <f t="shared" si="6"/>
        <v>2417422808</v>
      </c>
      <c r="W34" s="41">
        <f t="shared" si="7"/>
        <v>0.66235872695538145</v>
      </c>
      <c r="X34" s="39">
        <f t="shared" si="8"/>
        <v>1606052</v>
      </c>
    </row>
    <row r="35" spans="1:24" ht="12.75" customHeight="1">
      <c r="A35" s="33" t="s">
        <v>20</v>
      </c>
      <c r="B35" s="34">
        <v>2390177787</v>
      </c>
      <c r="C35" s="35">
        <v>98.878207900000007</v>
      </c>
      <c r="D35" s="34">
        <v>27117023</v>
      </c>
      <c r="E35" s="35">
        <v>1.1217921</v>
      </c>
      <c r="F35" s="29">
        <v>1795742</v>
      </c>
      <c r="G35" s="36">
        <v>2419090552</v>
      </c>
      <c r="H35" s="34">
        <v>64521</v>
      </c>
      <c r="I35" s="34" t="s">
        <v>5</v>
      </c>
      <c r="J35" s="36" t="s">
        <v>6</v>
      </c>
      <c r="K35" s="37" t="s">
        <v>7</v>
      </c>
      <c r="L35" s="36">
        <v>44753</v>
      </c>
      <c r="M35" s="36" t="s">
        <v>8</v>
      </c>
      <c r="N35" s="36" t="s">
        <v>9</v>
      </c>
      <c r="O35" s="36" t="s">
        <v>10</v>
      </c>
      <c r="P35" s="36">
        <v>0</v>
      </c>
      <c r="Q35" s="38" t="str">
        <f t="shared" si="1"/>
        <v>Resolution 11</v>
      </c>
      <c r="R35" s="39">
        <f t="shared" si="2"/>
        <v>2390177787</v>
      </c>
      <c r="S35" s="40">
        <f t="shared" si="3"/>
        <v>98.878207900000007</v>
      </c>
      <c r="T35" s="39">
        <f t="shared" si="4"/>
        <v>27117023</v>
      </c>
      <c r="U35" s="40">
        <f t="shared" si="5"/>
        <v>1.1217921</v>
      </c>
      <c r="V35" s="39">
        <f t="shared" si="6"/>
        <v>2417294810</v>
      </c>
      <c r="W35" s="41">
        <f t="shared" si="7"/>
        <v>0.66232365630408607</v>
      </c>
      <c r="X35" s="39">
        <f t="shared" si="8"/>
        <v>1795742</v>
      </c>
    </row>
    <row r="36" spans="1:24" ht="12.75" customHeight="1">
      <c r="A36" s="33" t="s">
        <v>21</v>
      </c>
      <c r="B36" s="34">
        <v>2390747459</v>
      </c>
      <c r="C36" s="35">
        <v>98.894728099999995</v>
      </c>
      <c r="D36" s="34">
        <v>26719585</v>
      </c>
      <c r="E36" s="35">
        <v>1.1052719</v>
      </c>
      <c r="F36" s="29">
        <v>1562942</v>
      </c>
      <c r="G36" s="36">
        <v>2419029986</v>
      </c>
      <c r="H36" s="34">
        <v>65113</v>
      </c>
      <c r="I36" s="34" t="s">
        <v>5</v>
      </c>
      <c r="J36" s="36" t="s">
        <v>6</v>
      </c>
      <c r="K36" s="37" t="s">
        <v>7</v>
      </c>
      <c r="L36" s="36">
        <v>44753</v>
      </c>
      <c r="M36" s="36" t="s">
        <v>8</v>
      </c>
      <c r="N36" s="36" t="s">
        <v>9</v>
      </c>
      <c r="O36" s="36" t="s">
        <v>10</v>
      </c>
      <c r="P36" s="36">
        <v>0</v>
      </c>
      <c r="Q36" s="38" t="str">
        <f t="shared" si="1"/>
        <v>Resolution 12</v>
      </c>
      <c r="R36" s="39">
        <f t="shared" si="2"/>
        <v>2390747459</v>
      </c>
      <c r="S36" s="40">
        <f t="shared" si="3"/>
        <v>98.894728099999995</v>
      </c>
      <c r="T36" s="39">
        <f t="shared" si="4"/>
        <v>26719585</v>
      </c>
      <c r="U36" s="40">
        <f t="shared" si="5"/>
        <v>1.1052719</v>
      </c>
      <c r="V36" s="39">
        <f t="shared" si="6"/>
        <v>2417467044</v>
      </c>
      <c r="W36" s="41">
        <f t="shared" si="7"/>
        <v>0.66237084734265861</v>
      </c>
      <c r="X36" s="39">
        <f t="shared" si="8"/>
        <v>1562942</v>
      </c>
    </row>
    <row r="37" spans="1:24" ht="12.75" customHeight="1">
      <c r="A37" s="33" t="s">
        <v>22</v>
      </c>
      <c r="B37" s="34">
        <v>2414585546</v>
      </c>
      <c r="C37" s="35">
        <v>99.890577699999994</v>
      </c>
      <c r="D37" s="34">
        <v>2644990</v>
      </c>
      <c r="E37" s="35">
        <v>0.1094223</v>
      </c>
      <c r="F37" s="29">
        <v>1853600</v>
      </c>
      <c r="G37" s="36">
        <v>2419084136</v>
      </c>
      <c r="H37" s="34">
        <v>64521</v>
      </c>
      <c r="I37" s="34" t="s">
        <v>5</v>
      </c>
      <c r="J37" s="36" t="s">
        <v>6</v>
      </c>
      <c r="K37" s="37" t="s">
        <v>7</v>
      </c>
      <c r="L37" s="36">
        <v>44753</v>
      </c>
      <c r="M37" s="36" t="s">
        <v>8</v>
      </c>
      <c r="N37" s="36" t="s">
        <v>9</v>
      </c>
      <c r="O37" s="36" t="s">
        <v>10</v>
      </c>
      <c r="P37" s="36">
        <v>0</v>
      </c>
      <c r="Q37" s="38" t="str">
        <f t="shared" si="1"/>
        <v>Resolution 13</v>
      </c>
      <c r="R37" s="39">
        <f t="shared" si="2"/>
        <v>2414585546</v>
      </c>
      <c r="S37" s="40">
        <f t="shared" si="3"/>
        <v>99.890577699999994</v>
      </c>
      <c r="T37" s="39">
        <f t="shared" si="4"/>
        <v>2644990</v>
      </c>
      <c r="U37" s="40">
        <f t="shared" si="5"/>
        <v>0.1094223</v>
      </c>
      <c r="V37" s="39">
        <f t="shared" si="6"/>
        <v>2417230536</v>
      </c>
      <c r="W37" s="41">
        <f t="shared" si="7"/>
        <v>0.66230604563015871</v>
      </c>
      <c r="X37" s="39">
        <f t="shared" si="8"/>
        <v>1853600</v>
      </c>
    </row>
    <row r="38" spans="1:24" ht="12.75" customHeight="1">
      <c r="A38" s="33" t="s">
        <v>23</v>
      </c>
      <c r="B38" s="34">
        <v>2415569678</v>
      </c>
      <c r="C38" s="35">
        <v>99.923740300000006</v>
      </c>
      <c r="D38" s="34">
        <v>1843513</v>
      </c>
      <c r="E38" s="35">
        <v>7.62597E-2</v>
      </c>
      <c r="F38" s="29">
        <v>1609615</v>
      </c>
      <c r="G38" s="36">
        <v>2419022806</v>
      </c>
      <c r="H38" s="34">
        <v>64521</v>
      </c>
      <c r="I38" s="34" t="s">
        <v>5</v>
      </c>
      <c r="J38" s="36" t="s">
        <v>6</v>
      </c>
      <c r="K38" s="37" t="s">
        <v>7</v>
      </c>
      <c r="L38" s="36">
        <v>44753</v>
      </c>
      <c r="M38" s="36" t="s">
        <v>8</v>
      </c>
      <c r="N38" s="36" t="s">
        <v>9</v>
      </c>
      <c r="O38" s="36" t="s">
        <v>10</v>
      </c>
      <c r="P38" s="36">
        <v>0</v>
      </c>
      <c r="Q38" s="38" t="str">
        <f t="shared" si="1"/>
        <v>Resolution 14</v>
      </c>
      <c r="R38" s="39">
        <f t="shared" si="2"/>
        <v>2415569678</v>
      </c>
      <c r="S38" s="40">
        <f t="shared" si="3"/>
        <v>99.923740300000006</v>
      </c>
      <c r="T38" s="39">
        <f t="shared" si="4"/>
        <v>1843513</v>
      </c>
      <c r="U38" s="40">
        <f t="shared" si="5"/>
        <v>7.62597E-2</v>
      </c>
      <c r="V38" s="39">
        <f t="shared" si="6"/>
        <v>2417413191</v>
      </c>
      <c r="W38" s="41">
        <f t="shared" si="7"/>
        <v>0.66235609195754153</v>
      </c>
      <c r="X38" s="39">
        <f t="shared" si="8"/>
        <v>1609615</v>
      </c>
    </row>
    <row r="39" spans="1:24" ht="12.75" customHeight="1">
      <c r="A39" s="33" t="s">
        <v>24</v>
      </c>
      <c r="B39" s="34">
        <v>2414700695</v>
      </c>
      <c r="C39" s="35">
        <v>99.915738599999997</v>
      </c>
      <c r="D39" s="34">
        <v>2036377</v>
      </c>
      <c r="E39" s="35">
        <v>8.42614E-2</v>
      </c>
      <c r="F39" s="29">
        <v>2348277</v>
      </c>
      <c r="G39" s="36">
        <v>2419085349</v>
      </c>
      <c r="H39" s="34">
        <v>64521</v>
      </c>
      <c r="I39" s="34" t="s">
        <v>5</v>
      </c>
      <c r="J39" s="36" t="s">
        <v>6</v>
      </c>
      <c r="K39" s="37" t="s">
        <v>7</v>
      </c>
      <c r="L39" s="36">
        <v>44753</v>
      </c>
      <c r="M39" s="36" t="s">
        <v>8</v>
      </c>
      <c r="N39" s="36" t="s">
        <v>9</v>
      </c>
      <c r="O39" s="36" t="s">
        <v>10</v>
      </c>
      <c r="P39" s="36">
        <v>0</v>
      </c>
      <c r="Q39" s="38" t="str">
        <f t="shared" si="1"/>
        <v>Resolution 15</v>
      </c>
      <c r="R39" s="39">
        <f t="shared" si="2"/>
        <v>2414700695</v>
      </c>
      <c r="S39" s="40">
        <f t="shared" si="3"/>
        <v>99.915738599999997</v>
      </c>
      <c r="T39" s="39">
        <f t="shared" si="4"/>
        <v>2036377</v>
      </c>
      <c r="U39" s="40">
        <f t="shared" si="5"/>
        <v>8.42614E-2</v>
      </c>
      <c r="V39" s="39">
        <f t="shared" si="6"/>
        <v>2416737072</v>
      </c>
      <c r="W39" s="41">
        <f t="shared" si="7"/>
        <v>0.66217083958107337</v>
      </c>
      <c r="X39" s="39">
        <f t="shared" si="8"/>
        <v>2348277</v>
      </c>
    </row>
    <row r="40" spans="1:24" ht="12.75" customHeight="1">
      <c r="A40" s="33" t="s">
        <v>25</v>
      </c>
      <c r="B40" s="34">
        <v>2415906224</v>
      </c>
      <c r="C40" s="35">
        <v>99.926618399999995</v>
      </c>
      <c r="D40" s="34">
        <v>1774132</v>
      </c>
      <c r="E40" s="35">
        <v>7.3381600000000005E-2</v>
      </c>
      <c r="F40" s="29">
        <v>1340316</v>
      </c>
      <c r="G40" s="36">
        <v>2419020672</v>
      </c>
      <c r="H40" s="34">
        <v>67983</v>
      </c>
      <c r="I40" s="34" t="s">
        <v>5</v>
      </c>
      <c r="J40" s="36" t="s">
        <v>6</v>
      </c>
      <c r="K40" s="37" t="s">
        <v>7</v>
      </c>
      <c r="L40" s="36">
        <v>44753</v>
      </c>
      <c r="M40" s="36" t="s">
        <v>8</v>
      </c>
      <c r="N40" s="36" t="s">
        <v>9</v>
      </c>
      <c r="O40" s="36" t="s">
        <v>10</v>
      </c>
      <c r="P40" s="36">
        <v>0</v>
      </c>
      <c r="Q40" s="38" t="str">
        <f t="shared" si="1"/>
        <v>Resolution 16</v>
      </c>
      <c r="R40" s="39">
        <f t="shared" si="2"/>
        <v>2415906224</v>
      </c>
      <c r="S40" s="40">
        <f t="shared" si="3"/>
        <v>99.926618399999995</v>
      </c>
      <c r="T40" s="39">
        <f t="shared" si="4"/>
        <v>1774132</v>
      </c>
      <c r="U40" s="40">
        <f t="shared" si="5"/>
        <v>7.3381600000000005E-2</v>
      </c>
      <c r="V40" s="39">
        <f t="shared" si="6"/>
        <v>2417680356</v>
      </c>
      <c r="W40" s="41">
        <f t="shared" si="7"/>
        <v>0.66242929349626345</v>
      </c>
      <c r="X40" s="39">
        <f t="shared" si="8"/>
        <v>1340316</v>
      </c>
    </row>
    <row r="41" spans="1:24" ht="12.75" customHeight="1">
      <c r="A41" s="33" t="s">
        <v>26</v>
      </c>
      <c r="B41" s="34">
        <v>2212775649</v>
      </c>
      <c r="C41" s="35">
        <v>93.112898400000006</v>
      </c>
      <c r="D41" s="34">
        <v>163668095</v>
      </c>
      <c r="E41" s="35">
        <v>6.8871016000000003</v>
      </c>
      <c r="F41" s="29">
        <v>42647128</v>
      </c>
      <c r="G41" s="36">
        <v>2419090872</v>
      </c>
      <c r="H41" s="34">
        <v>68575</v>
      </c>
      <c r="I41" s="34" t="s">
        <v>5</v>
      </c>
      <c r="J41" s="36" t="s">
        <v>6</v>
      </c>
      <c r="K41" s="37" t="s">
        <v>7</v>
      </c>
      <c r="L41" s="36">
        <v>44753</v>
      </c>
      <c r="M41" s="36" t="s">
        <v>8</v>
      </c>
      <c r="N41" s="36" t="s">
        <v>9</v>
      </c>
      <c r="O41" s="36" t="s">
        <v>10</v>
      </c>
      <c r="P41" s="36">
        <v>0</v>
      </c>
      <c r="Q41" s="38" t="str">
        <f t="shared" si="1"/>
        <v>Resolution 17</v>
      </c>
      <c r="R41" s="39">
        <f t="shared" si="2"/>
        <v>2212775649</v>
      </c>
      <c r="S41" s="40">
        <f t="shared" si="3"/>
        <v>93.112898400000006</v>
      </c>
      <c r="T41" s="39">
        <f t="shared" si="4"/>
        <v>163668095</v>
      </c>
      <c r="U41" s="40">
        <f t="shared" si="5"/>
        <v>6.8871016000000003</v>
      </c>
      <c r="V41" s="39">
        <f t="shared" si="6"/>
        <v>2376443744</v>
      </c>
      <c r="W41" s="41">
        <f t="shared" si="7"/>
        <v>0.65113071976812442</v>
      </c>
      <c r="X41" s="39">
        <f t="shared" si="8"/>
        <v>42647128</v>
      </c>
    </row>
    <row r="42" spans="1:24" ht="12.75" customHeight="1">
      <c r="A42" s="33" t="s">
        <v>27</v>
      </c>
      <c r="B42" s="34">
        <v>2282332960</v>
      </c>
      <c r="C42" s="35">
        <v>94.515880199999998</v>
      </c>
      <c r="D42" s="34">
        <v>132428406</v>
      </c>
      <c r="E42" s="35">
        <v>5.4841198000000002</v>
      </c>
      <c r="F42" s="29">
        <v>4257839</v>
      </c>
      <c r="G42" s="36">
        <v>2419019205</v>
      </c>
      <c r="H42" s="34">
        <v>67983</v>
      </c>
      <c r="I42" s="34" t="s">
        <v>5</v>
      </c>
      <c r="J42" s="36" t="s">
        <v>6</v>
      </c>
      <c r="K42" s="37" t="s">
        <v>7</v>
      </c>
      <c r="L42" s="36">
        <v>44753</v>
      </c>
      <c r="M42" s="36" t="s">
        <v>8</v>
      </c>
      <c r="N42" s="36" t="s">
        <v>9</v>
      </c>
      <c r="O42" s="36" t="s">
        <v>10</v>
      </c>
      <c r="P42" s="36">
        <v>0</v>
      </c>
      <c r="Q42" s="38" t="str">
        <f t="shared" si="1"/>
        <v>Resolution 18</v>
      </c>
      <c r="R42" s="39">
        <f t="shared" si="2"/>
        <v>2282332960</v>
      </c>
      <c r="S42" s="40">
        <f t="shared" si="3"/>
        <v>94.515880199999998</v>
      </c>
      <c r="T42" s="39">
        <f t="shared" si="4"/>
        <v>132428406</v>
      </c>
      <c r="U42" s="40">
        <f t="shared" si="5"/>
        <v>5.4841198000000002</v>
      </c>
      <c r="V42" s="39">
        <f t="shared" si="6"/>
        <v>2414761366</v>
      </c>
      <c r="W42" s="41">
        <f t="shared" si="7"/>
        <v>0.6616295084963052</v>
      </c>
      <c r="X42" s="39">
        <f t="shared" si="8"/>
        <v>4257839</v>
      </c>
    </row>
    <row r="43" spans="1:24" ht="12.75" customHeight="1">
      <c r="A43" s="33" t="s">
        <v>28</v>
      </c>
      <c r="B43" s="34">
        <v>2334041512</v>
      </c>
      <c r="C43" s="35">
        <v>98.428591600000004</v>
      </c>
      <c r="D43" s="34">
        <v>37262877</v>
      </c>
      <c r="E43" s="35">
        <v>1.5714083999999999</v>
      </c>
      <c r="F43" s="29">
        <v>47783363</v>
      </c>
      <c r="G43" s="36">
        <v>2419087752</v>
      </c>
      <c r="H43" s="34">
        <v>64521</v>
      </c>
      <c r="I43" s="34" t="s">
        <v>5</v>
      </c>
      <c r="J43" s="36" t="s">
        <v>6</v>
      </c>
      <c r="K43" s="37" t="s">
        <v>7</v>
      </c>
      <c r="L43" s="36">
        <v>44753</v>
      </c>
      <c r="M43" s="36" t="s">
        <v>8</v>
      </c>
      <c r="N43" s="36" t="s">
        <v>9</v>
      </c>
      <c r="O43" s="36" t="s">
        <v>10</v>
      </c>
      <c r="P43" s="36">
        <v>0</v>
      </c>
      <c r="Q43" s="38" t="str">
        <f t="shared" si="1"/>
        <v>Resolution 19</v>
      </c>
      <c r="R43" s="39">
        <f t="shared" si="2"/>
        <v>2334041512</v>
      </c>
      <c r="S43" s="40">
        <f t="shared" si="3"/>
        <v>98.428591600000004</v>
      </c>
      <c r="T43" s="39">
        <f t="shared" si="4"/>
        <v>37262877</v>
      </c>
      <c r="U43" s="40">
        <f t="shared" si="5"/>
        <v>1.5714083999999999</v>
      </c>
      <c r="V43" s="39">
        <f t="shared" si="6"/>
        <v>2371304389</v>
      </c>
      <c r="W43" s="41">
        <f t="shared" si="7"/>
        <v>0.64972256864788736</v>
      </c>
      <c r="X43" s="39">
        <f t="shared" si="8"/>
        <v>47783363</v>
      </c>
    </row>
    <row r="44" spans="1:24" ht="12.75" customHeight="1">
      <c r="A44" s="33" t="s">
        <v>29</v>
      </c>
      <c r="B44" s="34">
        <v>2371463445</v>
      </c>
      <c r="C44" s="35">
        <v>98.430421899999999</v>
      </c>
      <c r="D44" s="34">
        <v>37815515</v>
      </c>
      <c r="E44" s="35">
        <v>1.5695781</v>
      </c>
      <c r="F44" s="29">
        <v>9275923</v>
      </c>
      <c r="G44" s="36">
        <v>2418554883</v>
      </c>
      <c r="H44" s="34">
        <v>64521</v>
      </c>
      <c r="I44" s="34" t="s">
        <v>5</v>
      </c>
      <c r="J44" s="36" t="s">
        <v>6</v>
      </c>
      <c r="K44" s="37" t="s">
        <v>7</v>
      </c>
      <c r="L44" s="36">
        <v>44753</v>
      </c>
      <c r="M44" s="36" t="s">
        <v>8</v>
      </c>
      <c r="N44" s="36" t="s">
        <v>9</v>
      </c>
      <c r="O44" s="36" t="s">
        <v>10</v>
      </c>
      <c r="P44" s="36">
        <v>0</v>
      </c>
      <c r="Q44" s="38" t="str">
        <f t="shared" si="1"/>
        <v>Resolution 20</v>
      </c>
      <c r="R44" s="39">
        <f t="shared" si="2"/>
        <v>2371463445</v>
      </c>
      <c r="S44" s="40">
        <f t="shared" si="3"/>
        <v>98.430421899999999</v>
      </c>
      <c r="T44" s="39">
        <f t="shared" si="4"/>
        <v>37815515</v>
      </c>
      <c r="U44" s="40">
        <f t="shared" si="5"/>
        <v>1.5695781</v>
      </c>
      <c r="V44" s="39">
        <f t="shared" si="6"/>
        <v>2409278960</v>
      </c>
      <c r="W44" s="41">
        <f t="shared" si="7"/>
        <v>0.6601273635480589</v>
      </c>
      <c r="X44" s="39">
        <f t="shared" si="8"/>
        <v>9275923</v>
      </c>
    </row>
    <row r="45" spans="1:24" ht="12.75" customHeight="1">
      <c r="A45" s="33" t="s">
        <v>30</v>
      </c>
      <c r="B45" s="34">
        <v>2325763640</v>
      </c>
      <c r="C45" s="35">
        <v>96.205709999999996</v>
      </c>
      <c r="D45" s="34">
        <v>91726591</v>
      </c>
      <c r="E45" s="35">
        <v>3.7942900000000002</v>
      </c>
      <c r="F45" s="29">
        <v>1591011</v>
      </c>
      <c r="G45" s="36">
        <v>2419081242</v>
      </c>
      <c r="H45" s="34">
        <v>65113</v>
      </c>
      <c r="I45" s="34" t="s">
        <v>5</v>
      </c>
      <c r="J45" s="36" t="s">
        <v>6</v>
      </c>
      <c r="K45" s="37" t="s">
        <v>7</v>
      </c>
      <c r="L45" s="36">
        <v>44753</v>
      </c>
      <c r="M45" s="36" t="s">
        <v>8</v>
      </c>
      <c r="N45" s="36" t="s">
        <v>9</v>
      </c>
      <c r="O45" s="36" t="s">
        <v>10</v>
      </c>
      <c r="P45" s="36">
        <v>0</v>
      </c>
      <c r="Q45" s="38" t="str">
        <f t="shared" si="1"/>
        <v>Resolution 21</v>
      </c>
      <c r="R45" s="39">
        <f t="shared" si="2"/>
        <v>2325763640</v>
      </c>
      <c r="S45" s="40">
        <f t="shared" si="3"/>
        <v>96.205709999999996</v>
      </c>
      <c r="T45" s="39">
        <f t="shared" si="4"/>
        <v>91726591</v>
      </c>
      <c r="U45" s="40">
        <f t="shared" si="5"/>
        <v>3.7942900000000002</v>
      </c>
      <c r="V45" s="39">
        <f t="shared" si="6"/>
        <v>2417490231</v>
      </c>
      <c r="W45" s="41">
        <f t="shared" si="7"/>
        <v>0.66237720043560999</v>
      </c>
      <c r="X45" s="39">
        <f t="shared" si="8"/>
        <v>1591011</v>
      </c>
    </row>
    <row r="46" spans="1:24" ht="12.75" customHeight="1">
      <c r="A46" s="33" t="s">
        <v>31</v>
      </c>
      <c r="B46" s="34">
        <v>2416384190</v>
      </c>
      <c r="C46" s="35">
        <v>99.945143099999996</v>
      </c>
      <c r="D46" s="34">
        <v>1326282</v>
      </c>
      <c r="E46" s="35">
        <v>5.48569E-2</v>
      </c>
      <c r="F46" s="29">
        <v>1315976</v>
      </c>
      <c r="G46" s="36">
        <v>2419026448</v>
      </c>
      <c r="H46" s="34">
        <v>64521</v>
      </c>
      <c r="I46" s="34" t="s">
        <v>5</v>
      </c>
      <c r="J46" s="36" t="s">
        <v>6</v>
      </c>
      <c r="K46" s="37" t="s">
        <v>7</v>
      </c>
      <c r="L46" s="36">
        <v>44753</v>
      </c>
      <c r="M46" s="36" t="s">
        <v>8</v>
      </c>
      <c r="N46" s="36" t="s">
        <v>9</v>
      </c>
      <c r="O46" s="36" t="s">
        <v>10</v>
      </c>
      <c r="P46" s="36">
        <v>0</v>
      </c>
      <c r="Q46" s="38" t="str">
        <f t="shared" si="1"/>
        <v>Resolution 22</v>
      </c>
      <c r="R46" s="39">
        <f t="shared" si="2"/>
        <v>2416384190</v>
      </c>
      <c r="S46" s="40">
        <f t="shared" si="3"/>
        <v>99.945143099999996</v>
      </c>
      <c r="T46" s="39">
        <f t="shared" si="4"/>
        <v>1326282</v>
      </c>
      <c r="U46" s="40">
        <f t="shared" si="5"/>
        <v>5.48569E-2</v>
      </c>
      <c r="V46" s="39">
        <f t="shared" si="6"/>
        <v>2417710472</v>
      </c>
      <c r="W46" s="41">
        <f t="shared" si="7"/>
        <v>0.6624375450918697</v>
      </c>
      <c r="X46" s="39">
        <f t="shared" si="8"/>
        <v>1315976</v>
      </c>
    </row>
    <row r="47" spans="1:24" ht="12.75" customHeight="1">
      <c r="A47" s="33" t="s">
        <v>32</v>
      </c>
      <c r="B47" s="34">
        <v>2415535285</v>
      </c>
      <c r="C47" s="35">
        <v>99.9200546</v>
      </c>
      <c r="D47" s="34">
        <v>1932655</v>
      </c>
      <c r="E47" s="35">
        <v>7.99454E-2</v>
      </c>
      <c r="F47" s="29">
        <v>1618734</v>
      </c>
      <c r="G47" s="36">
        <v>2419086674</v>
      </c>
      <c r="H47" s="34">
        <v>64521</v>
      </c>
      <c r="I47" s="34" t="s">
        <v>5</v>
      </c>
      <c r="J47" s="36" t="s">
        <v>6</v>
      </c>
      <c r="K47" s="37" t="s">
        <v>7</v>
      </c>
      <c r="L47" s="36">
        <v>44753</v>
      </c>
      <c r="M47" s="36" t="s">
        <v>8</v>
      </c>
      <c r="N47" s="36" t="s">
        <v>9</v>
      </c>
      <c r="O47" s="36" t="s">
        <v>10</v>
      </c>
      <c r="P47" s="36">
        <v>0</v>
      </c>
      <c r="Q47" s="38" t="str">
        <f t="shared" si="1"/>
        <v>Resolution 23</v>
      </c>
      <c r="R47" s="39">
        <f t="shared" si="2"/>
        <v>2415535285</v>
      </c>
      <c r="S47" s="40">
        <f t="shared" si="3"/>
        <v>99.9200546</v>
      </c>
      <c r="T47" s="39">
        <f t="shared" si="4"/>
        <v>1932655</v>
      </c>
      <c r="U47" s="40">
        <f t="shared" si="5"/>
        <v>7.99454E-2</v>
      </c>
      <c r="V47" s="39">
        <f t="shared" si="6"/>
        <v>2417467940</v>
      </c>
      <c r="W47" s="41">
        <f t="shared" si="7"/>
        <v>0.66237109284105355</v>
      </c>
      <c r="X47" s="39">
        <f t="shared" si="8"/>
        <v>1618734</v>
      </c>
    </row>
    <row r="48" spans="1:24" ht="12.75" customHeight="1">
      <c r="A48" s="33" t="s">
        <v>33</v>
      </c>
      <c r="B48" s="34">
        <v>2395299439</v>
      </c>
      <c r="C48" s="35">
        <v>99.200351999999995</v>
      </c>
      <c r="D48" s="34">
        <v>19308362</v>
      </c>
      <c r="E48" s="35">
        <v>0.79964800000000003</v>
      </c>
      <c r="F48" s="29">
        <v>4411318</v>
      </c>
      <c r="G48" s="36">
        <v>2419019119</v>
      </c>
      <c r="H48" s="34">
        <v>66026</v>
      </c>
      <c r="I48" s="34" t="s">
        <v>5</v>
      </c>
      <c r="J48" s="36" t="s">
        <v>6</v>
      </c>
      <c r="K48" s="37" t="s">
        <v>7</v>
      </c>
      <c r="L48" s="36">
        <v>44753</v>
      </c>
      <c r="M48" s="36" t="s">
        <v>8</v>
      </c>
      <c r="N48" s="36" t="s">
        <v>9</v>
      </c>
      <c r="O48" s="36" t="s">
        <v>10</v>
      </c>
      <c r="P48" s="36">
        <v>0</v>
      </c>
      <c r="Q48" s="38" t="str">
        <f t="shared" si="1"/>
        <v>Resolution 24</v>
      </c>
      <c r="R48" s="39">
        <f t="shared" si="2"/>
        <v>2395299439</v>
      </c>
      <c r="S48" s="40">
        <f t="shared" si="3"/>
        <v>99.200351999999995</v>
      </c>
      <c r="T48" s="39">
        <f t="shared" si="4"/>
        <v>19308362</v>
      </c>
      <c r="U48" s="40">
        <f t="shared" si="5"/>
        <v>0.79964800000000003</v>
      </c>
      <c r="V48" s="39">
        <f t="shared" si="6"/>
        <v>2414607801</v>
      </c>
      <c r="W48" s="41">
        <f t="shared" si="7"/>
        <v>0.66158743264694675</v>
      </c>
      <c r="X48" s="39">
        <f t="shared" si="8"/>
        <v>4411318</v>
      </c>
    </row>
    <row r="49" spans="1:24" ht="12.75" customHeight="1">
      <c r="A49" s="33" t="s">
        <v>34</v>
      </c>
      <c r="B49" s="34">
        <v>2354925954</v>
      </c>
      <c r="C49" s="35">
        <v>97.526360199999999</v>
      </c>
      <c r="D49" s="34">
        <v>59729889</v>
      </c>
      <c r="E49" s="35">
        <v>2.4736397999999999</v>
      </c>
      <c r="F49" s="29">
        <v>4366550</v>
      </c>
      <c r="G49" s="36">
        <v>2419022393</v>
      </c>
      <c r="H49" s="34">
        <v>65434</v>
      </c>
      <c r="I49" s="34" t="s">
        <v>5</v>
      </c>
      <c r="J49" s="36" t="s">
        <v>6</v>
      </c>
      <c r="K49" s="37" t="s">
        <v>7</v>
      </c>
      <c r="L49" s="36">
        <v>44753</v>
      </c>
      <c r="M49" s="36" t="s">
        <v>8</v>
      </c>
      <c r="N49" s="36" t="s">
        <v>9</v>
      </c>
      <c r="O49" s="36" t="s">
        <v>10</v>
      </c>
      <c r="P49" s="36">
        <v>0</v>
      </c>
      <c r="Q49" s="38" t="str">
        <f t="shared" si="1"/>
        <v>Resolution 25</v>
      </c>
      <c r="R49" s="39">
        <f t="shared" si="2"/>
        <v>2354925954</v>
      </c>
      <c r="S49" s="40">
        <f t="shared" si="3"/>
        <v>97.526360199999999</v>
      </c>
      <c r="T49" s="39">
        <f t="shared" si="4"/>
        <v>59729889</v>
      </c>
      <c r="U49" s="40">
        <f t="shared" si="5"/>
        <v>2.4736397999999999</v>
      </c>
      <c r="V49" s="39">
        <f t="shared" si="6"/>
        <v>2414655843</v>
      </c>
      <c r="W49" s="41">
        <f t="shared" si="7"/>
        <v>0.66160059585441511</v>
      </c>
      <c r="X49" s="39">
        <f t="shared" si="8"/>
        <v>4366550</v>
      </c>
    </row>
    <row r="50" spans="1:24" ht="12.75" customHeight="1">
      <c r="A50" s="33" t="s">
        <v>35</v>
      </c>
      <c r="B50" s="34">
        <v>2393375063</v>
      </c>
      <c r="C50" s="35">
        <v>99.0839316</v>
      </c>
      <c r="D50" s="34">
        <v>22127657</v>
      </c>
      <c r="E50" s="35">
        <v>0.9160684</v>
      </c>
      <c r="F50" s="29">
        <v>3467892</v>
      </c>
      <c r="G50" s="36">
        <v>2418970612</v>
      </c>
      <c r="H50" s="34">
        <v>64749</v>
      </c>
      <c r="I50" s="34" t="s">
        <v>5</v>
      </c>
      <c r="J50" s="36" t="s">
        <v>6</v>
      </c>
      <c r="K50" s="37" t="s">
        <v>7</v>
      </c>
      <c r="L50" s="36">
        <v>44753</v>
      </c>
      <c r="M50" s="36" t="s">
        <v>8</v>
      </c>
      <c r="N50" s="36" t="s">
        <v>9</v>
      </c>
      <c r="O50" s="36" t="s">
        <v>10</v>
      </c>
      <c r="P50" s="36">
        <v>0</v>
      </c>
      <c r="Q50" s="38" t="str">
        <f t="shared" si="1"/>
        <v>Resolution 26</v>
      </c>
      <c r="R50" s="39">
        <f t="shared" si="2"/>
        <v>2393375063</v>
      </c>
      <c r="S50" s="40">
        <f t="shared" si="3"/>
        <v>99.0839316</v>
      </c>
      <c r="T50" s="39">
        <f t="shared" si="4"/>
        <v>22127657</v>
      </c>
      <c r="U50" s="40">
        <f t="shared" si="5"/>
        <v>0.9160684</v>
      </c>
      <c r="V50" s="39">
        <f t="shared" si="6"/>
        <v>2415502720</v>
      </c>
      <c r="W50" s="41">
        <f t="shared" si="7"/>
        <v>0.66183263485468913</v>
      </c>
      <c r="X50" s="39">
        <f t="shared" si="8"/>
        <v>3467892</v>
      </c>
    </row>
    <row r="51" spans="1:24">
      <c r="A51" s="33" t="s">
        <v>36</v>
      </c>
      <c r="B51" s="34">
        <v>2231718442</v>
      </c>
      <c r="C51" s="35">
        <v>92.312088200000005</v>
      </c>
      <c r="D51" s="34">
        <v>185861406</v>
      </c>
      <c r="E51" s="35">
        <v>7.6879118000000002</v>
      </c>
      <c r="F51" s="29">
        <v>1443454</v>
      </c>
      <c r="G51" s="36">
        <v>2419023302</v>
      </c>
      <c r="H51" s="34">
        <v>64749</v>
      </c>
      <c r="I51" s="34" t="s">
        <v>5</v>
      </c>
      <c r="J51" s="36" t="s">
        <v>6</v>
      </c>
      <c r="K51" s="37" t="s">
        <v>7</v>
      </c>
      <c r="L51" s="36">
        <v>44753</v>
      </c>
      <c r="M51" s="36" t="s">
        <v>8</v>
      </c>
      <c r="N51" s="36" t="s">
        <v>9</v>
      </c>
      <c r="O51" s="36" t="s">
        <v>10</v>
      </c>
      <c r="P51" s="36">
        <v>0</v>
      </c>
      <c r="Q51" s="38" t="str">
        <f t="shared" si="1"/>
        <v>Resolution 27</v>
      </c>
      <c r="R51" s="39">
        <f t="shared" si="2"/>
        <v>2231718442</v>
      </c>
      <c r="S51" s="40">
        <f t="shared" si="3"/>
        <v>92.312088200000005</v>
      </c>
      <c r="T51" s="39">
        <f t="shared" si="4"/>
        <v>185861406</v>
      </c>
      <c r="U51" s="40">
        <f t="shared" si="5"/>
        <v>7.6879118000000002</v>
      </c>
      <c r="V51" s="39">
        <f t="shared" si="6"/>
        <v>2417579848</v>
      </c>
      <c r="W51" s="41">
        <f t="shared" si="7"/>
        <v>0.66240175493300157</v>
      </c>
      <c r="X51" s="39">
        <f t="shared" si="8"/>
        <v>1443454</v>
      </c>
    </row>
    <row r="52" spans="1:24" ht="25.5" customHeight="1">
      <c r="B52" s="12"/>
      <c r="C52" s="15"/>
      <c r="D52" s="12"/>
      <c r="E52" s="15"/>
      <c r="G52" s="1"/>
      <c r="H52" s="12"/>
      <c r="I52" s="12"/>
      <c r="J52" s="1"/>
      <c r="K52" s="20"/>
      <c r="L52" s="1"/>
      <c r="M52" s="1"/>
      <c r="N52" s="1"/>
      <c r="O52" s="1"/>
      <c r="P52" s="1"/>
      <c r="Q52" s="27" t="str">
        <f>IF($V$23="Ind", "* Independent Resolution", "")</f>
        <v/>
      </c>
      <c r="R52" s="26"/>
      <c r="S52" s="15"/>
      <c r="T52" s="12"/>
      <c r="U52" s="15"/>
      <c r="V52" s="32" t="str">
        <f>IF($V$23="Ind", "Independent issued capital:", "")</f>
        <v/>
      </c>
      <c r="W52" s="46" t="str">
        <f>IF(V52&gt;" ", X23, "")</f>
        <v/>
      </c>
      <c r="X52" s="44"/>
    </row>
    <row r="53" spans="1:24" ht="12.75" hidden="1" customHeight="1">
      <c r="A53" s="33"/>
      <c r="B53" s="34"/>
      <c r="C53" s="35"/>
      <c r="D53" s="34"/>
      <c r="E53" s="35"/>
      <c r="F53" s="29"/>
      <c r="G53" s="36"/>
      <c r="H53" s="34"/>
      <c r="I53" s="34"/>
      <c r="J53" s="36"/>
      <c r="K53" s="37"/>
      <c r="L53" s="36"/>
      <c r="M53" s="36"/>
      <c r="N53" s="36"/>
      <c r="O53" s="36"/>
      <c r="P53" s="36"/>
      <c r="Q53" s="38">
        <f t="shared" ref="Q53:U53" si="9">A53</f>
        <v>0</v>
      </c>
      <c r="R53" s="39">
        <f t="shared" si="9"/>
        <v>0</v>
      </c>
      <c r="S53" s="40">
        <f t="shared" si="9"/>
        <v>0</v>
      </c>
      <c r="T53" s="39">
        <f t="shared" si="9"/>
        <v>0</v>
      </c>
      <c r="U53" s="40">
        <f t="shared" si="9"/>
        <v>0</v>
      </c>
      <c r="V53" s="39">
        <f>R53+T53</f>
        <v>0</v>
      </c>
      <c r="W53" s="41">
        <f>V53/IF(P53=1,$X$23, $W$23)</f>
        <v>0</v>
      </c>
      <c r="X53" s="39">
        <f>F53</f>
        <v>0</v>
      </c>
    </row>
    <row r="54" spans="1:24" ht="12.75" hidden="1" customHeight="1">
      <c r="B54" s="12"/>
      <c r="C54" s="15"/>
      <c r="D54" s="12"/>
      <c r="E54" s="15"/>
      <c r="G54" s="1"/>
      <c r="H54" s="12"/>
      <c r="I54" s="12"/>
      <c r="J54" s="1"/>
      <c r="K54" s="20"/>
      <c r="L54" s="1"/>
      <c r="M54" s="1"/>
      <c r="N54" s="1"/>
      <c r="O54" s="1"/>
      <c r="P54" s="1"/>
      <c r="Q54" s="4"/>
      <c r="R54" s="3"/>
      <c r="S54" s="11"/>
      <c r="T54" s="3"/>
      <c r="U54" s="11"/>
      <c r="V54" s="3"/>
      <c r="W54" s="13"/>
      <c r="X54" s="3"/>
    </row>
    <row r="55" spans="1:24" ht="26.25" customHeight="1">
      <c r="Q55" s="2" t="s">
        <v>2</v>
      </c>
      <c r="W55"/>
    </row>
    <row r="56" spans="1:24" ht="52.5" customHeight="1">
      <c r="Q56" s="2"/>
      <c r="W56"/>
    </row>
    <row r="57" spans="1:24" ht="72" customHeight="1">
      <c r="Q57" s="45" t="str">
        <f ca="1">INDIRECT("N25")</f>
        <v>Kathryn Earles_x000D_
Client Relationship Lead</v>
      </c>
      <c r="R57" s="45"/>
      <c r="S57" s="45"/>
      <c r="T57" s="45"/>
      <c r="U57" s="45"/>
      <c r="V57" s="45"/>
      <c r="W57" s="45"/>
      <c r="X57" s="45"/>
    </row>
  </sheetData>
  <mergeCells count="4">
    <mergeCell ref="V13:X13"/>
    <mergeCell ref="Q57:X57"/>
    <mergeCell ref="W22:X22"/>
    <mergeCell ref="W52:X5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  <pageSetUpPr fitToPage="1"/>
  </sheetPr>
  <dimension ref="A6:X54"/>
  <sheetViews>
    <sheetView showGridLines="0" tabSelected="1" topLeftCell="Q1" workbookViewId="0">
      <selection activeCell="AC30" sqref="AC30"/>
    </sheetView>
  </sheetViews>
  <sheetFormatPr defaultRowHeight="12.5"/>
  <cols>
    <col min="1" max="1" width="9.1796875" hidden="1" customWidth="1"/>
    <col min="2" max="2" width="12.7265625" hidden="1" customWidth="1"/>
    <col min="3" max="9" width="9.1796875" hidden="1" customWidth="1"/>
    <col min="10" max="10" width="16.26953125" hidden="1" customWidth="1"/>
    <col min="11" max="11" width="17.81640625" hidden="1" customWidth="1"/>
    <col min="12" max="12" width="27.453125" hidden="1" customWidth="1"/>
    <col min="13" max="13" width="17.26953125" hidden="1" customWidth="1"/>
    <col min="14" max="15" width="27.81640625" hidden="1" customWidth="1"/>
    <col min="16" max="16" width="12.81640625" hidden="1" customWidth="1"/>
    <col min="17" max="17" width="13.453125" customWidth="1"/>
    <col min="18" max="18" width="12.7265625" style="1" customWidth="1"/>
    <col min="19" max="19" width="6.54296875" style="6" customWidth="1"/>
    <col min="20" max="20" width="12.7265625" style="1" customWidth="1"/>
    <col min="21" max="21" width="6.54296875" style="6" customWidth="1"/>
    <col min="22" max="22" width="12.7265625" style="1" customWidth="1"/>
    <col min="23" max="23" width="13.81640625" style="1" customWidth="1"/>
    <col min="24" max="24" width="12.7265625" style="1" bestFit="1" customWidth="1"/>
  </cols>
  <sheetData>
    <row r="6" spans="17:24">
      <c r="Q6" t="s">
        <v>39</v>
      </c>
    </row>
    <row r="7" spans="17:24">
      <c r="Q7" s="1" t="str">
        <f ca="1">INDIRECT("M25")</f>
        <v>National Grid plc</v>
      </c>
    </row>
    <row r="13" spans="17:24">
      <c r="U13" s="23"/>
      <c r="V13" s="23"/>
      <c r="W13" s="47">
        <f ca="1">INDIRECT("L25")</f>
        <v>44753</v>
      </c>
      <c r="X13" s="44"/>
    </row>
    <row r="17" spans="1:24">
      <c r="Q17" t="s">
        <v>41</v>
      </c>
    </row>
    <row r="19" spans="1:24">
      <c r="Q19" t="str">
        <f>"As scrutineer appointed for the purpose of the Poll taken at the "&amp;MeetingSession!B1&amp;" of the "</f>
        <v xml:space="preserve">As scrutineer appointed for the purpose of the Poll taken at the Annual General Meeting of the </v>
      </c>
    </row>
    <row r="20" spans="1:24">
      <c r="Q20" t="str">
        <f ca="1">"Members of the Company held on " &amp;TEXT(INDIRECT("L25"), "d mmmm yyyy") &amp; ", I HEREBY CERTIFY that the result of the Poll"</f>
        <v>Members of the Company held on 11 July 2022, I HEREBY CERTIFY that the result of the Poll</v>
      </c>
    </row>
    <row r="21" spans="1:24">
      <c r="Q21" t="s">
        <v>0</v>
      </c>
    </row>
    <row r="22" spans="1:24">
      <c r="W22" s="31" t="s">
        <v>40</v>
      </c>
      <c r="X22" s="30">
        <f>X23</f>
        <v>3649718362</v>
      </c>
    </row>
    <row r="23" spans="1:24" s="17" customFormat="1" ht="12" hidden="1" customHeight="1">
      <c r="R23" s="16"/>
      <c r="S23" s="18"/>
      <c r="T23" s="16"/>
      <c r="U23" s="18"/>
      <c r="V23" s="16"/>
      <c r="W23" s="16"/>
      <c r="X23" s="19">
        <v>3649718362</v>
      </c>
    </row>
    <row r="24" spans="1:24" s="10" customFormat="1" ht="25.5" customHeight="1">
      <c r="Q24" s="7"/>
      <c r="R24" s="8" t="str">
        <f ca="1">"VOTES" &amp; CHAR(10) &amp; UPPER(INDIRECT("I25"))</f>
        <v>VOTES
FOR</v>
      </c>
      <c r="S24" s="9" t="s">
        <v>1</v>
      </c>
      <c r="T24" s="8" t="str">
        <f ca="1">"VOTES" &amp; CHAR(10) &amp; UPPER(INDIRECT("J25"))</f>
        <v>VOTES
AGAINST</v>
      </c>
      <c r="U24" s="9" t="s">
        <v>1</v>
      </c>
      <c r="V24" s="8" t="str">
        <f ca="1">"VOTES" &amp; CHAR(10) &amp; UPPER(INDIRECT("K25"))</f>
        <v>VOTES
WITHHELD</v>
      </c>
      <c r="W24" s="8" t="s">
        <v>3</v>
      </c>
      <c r="X24" s="8" t="s">
        <v>42</v>
      </c>
    </row>
    <row r="25" spans="1:24" ht="12.75" customHeight="1">
      <c r="A25" s="38" t="s">
        <v>4</v>
      </c>
      <c r="B25" s="39">
        <v>2414142271</v>
      </c>
      <c r="C25" s="40">
        <v>99.938073000000003</v>
      </c>
      <c r="D25" s="39">
        <v>1495933</v>
      </c>
      <c r="E25" s="40">
        <v>6.1927000000000003E-2</v>
      </c>
      <c r="F25" s="39">
        <v>3449696</v>
      </c>
      <c r="G25" s="39">
        <v>2419087900</v>
      </c>
      <c r="H25" s="39">
        <v>64898</v>
      </c>
      <c r="I25" s="39" t="s">
        <v>5</v>
      </c>
      <c r="J25" s="39" t="s">
        <v>6</v>
      </c>
      <c r="K25" s="39" t="s">
        <v>7</v>
      </c>
      <c r="L25" s="42">
        <v>44753</v>
      </c>
      <c r="M25" s="39" t="s">
        <v>8</v>
      </c>
      <c r="N25" s="39" t="s">
        <v>9</v>
      </c>
      <c r="O25" s="39" t="s">
        <v>10</v>
      </c>
      <c r="P25" s="39">
        <v>0</v>
      </c>
      <c r="Q25" s="38" t="str">
        <f>A25</f>
        <v>Resolution 1</v>
      </c>
      <c r="R25" s="39">
        <f t="shared" ref="R25:W25" si="0">B25</f>
        <v>2414142271</v>
      </c>
      <c r="S25" s="40">
        <f t="shared" si="0"/>
        <v>99.938073000000003</v>
      </c>
      <c r="T25" s="39">
        <f t="shared" si="0"/>
        <v>1495933</v>
      </c>
      <c r="U25" s="40">
        <f t="shared" si="0"/>
        <v>6.1927000000000003E-2</v>
      </c>
      <c r="V25" s="39">
        <f t="shared" si="0"/>
        <v>3449696</v>
      </c>
      <c r="W25" s="39">
        <f t="shared" si="0"/>
        <v>2419087900</v>
      </c>
      <c r="X25" s="41">
        <f>W25/$X$23</f>
        <v>0.66281495174722749</v>
      </c>
    </row>
    <row r="26" spans="1:24" ht="12.75" customHeight="1">
      <c r="A26" s="38" t="s">
        <v>11</v>
      </c>
      <c r="B26" s="39">
        <v>2416680460</v>
      </c>
      <c r="C26" s="40">
        <v>99.947272799999993</v>
      </c>
      <c r="D26" s="39">
        <v>1274921</v>
      </c>
      <c r="E26" s="40">
        <v>5.2727200000000002E-2</v>
      </c>
      <c r="F26" s="39">
        <v>1072866</v>
      </c>
      <c r="G26" s="39">
        <v>2419028247</v>
      </c>
      <c r="H26" s="39">
        <v>63920</v>
      </c>
      <c r="I26" s="39" t="s">
        <v>5</v>
      </c>
      <c r="J26" s="39" t="s">
        <v>6</v>
      </c>
      <c r="K26" s="39" t="s">
        <v>7</v>
      </c>
      <c r="L26" s="42">
        <v>44753</v>
      </c>
      <c r="M26" s="39" t="s">
        <v>8</v>
      </c>
      <c r="N26" s="39" t="s">
        <v>9</v>
      </c>
      <c r="O26" s="39" t="s">
        <v>10</v>
      </c>
      <c r="P26" s="39">
        <v>0</v>
      </c>
      <c r="Q26" s="38" t="str">
        <f t="shared" ref="Q26:Q51" si="1">A26</f>
        <v>Resolution 2</v>
      </c>
      <c r="R26" s="39">
        <f t="shared" ref="R26:R51" si="2">B26</f>
        <v>2416680460</v>
      </c>
      <c r="S26" s="40">
        <f t="shared" ref="S26:S51" si="3">C26</f>
        <v>99.947272799999993</v>
      </c>
      <c r="T26" s="39">
        <f t="shared" ref="T26:T51" si="4">D26</f>
        <v>1274921</v>
      </c>
      <c r="U26" s="40">
        <f t="shared" ref="U26:U51" si="5">E26</f>
        <v>5.2727200000000002E-2</v>
      </c>
      <c r="V26" s="39">
        <f t="shared" ref="V26:V51" si="6">F26</f>
        <v>1072866</v>
      </c>
      <c r="W26" s="39">
        <f t="shared" ref="W26:W51" si="7">G26</f>
        <v>2419028247</v>
      </c>
      <c r="X26" s="41">
        <f t="shared" ref="X26:X51" si="8">W26/$X$23</f>
        <v>0.6627986071983929</v>
      </c>
    </row>
    <row r="27" spans="1:24" ht="12.75" customHeight="1">
      <c r="A27" s="38" t="s">
        <v>12</v>
      </c>
      <c r="B27" s="39">
        <v>2388882538</v>
      </c>
      <c r="C27" s="40">
        <v>98.824132000000006</v>
      </c>
      <c r="D27" s="39">
        <v>28424338</v>
      </c>
      <c r="E27" s="40">
        <v>1.1758679999999999</v>
      </c>
      <c r="F27" s="39">
        <v>1774780</v>
      </c>
      <c r="G27" s="39">
        <v>2419081656</v>
      </c>
      <c r="H27" s="39">
        <v>64521</v>
      </c>
      <c r="I27" s="39" t="s">
        <v>5</v>
      </c>
      <c r="J27" s="39" t="s">
        <v>6</v>
      </c>
      <c r="K27" s="39" t="s">
        <v>7</v>
      </c>
      <c r="L27" s="42">
        <v>44753</v>
      </c>
      <c r="M27" s="39" t="s">
        <v>8</v>
      </c>
      <c r="N27" s="39" t="s">
        <v>9</v>
      </c>
      <c r="O27" s="39" t="s">
        <v>10</v>
      </c>
      <c r="P27" s="39">
        <v>0</v>
      </c>
      <c r="Q27" s="38" t="str">
        <f t="shared" si="1"/>
        <v>Resolution 3</v>
      </c>
      <c r="R27" s="39">
        <f t="shared" si="2"/>
        <v>2388882538</v>
      </c>
      <c r="S27" s="40">
        <f t="shared" si="3"/>
        <v>98.824132000000006</v>
      </c>
      <c r="T27" s="39">
        <f t="shared" si="4"/>
        <v>28424338</v>
      </c>
      <c r="U27" s="40">
        <f t="shared" si="5"/>
        <v>1.1758679999999999</v>
      </c>
      <c r="V27" s="39">
        <f t="shared" si="6"/>
        <v>1774780</v>
      </c>
      <c r="W27" s="39">
        <f t="shared" si="7"/>
        <v>2419081656</v>
      </c>
      <c r="X27" s="41">
        <f t="shared" si="8"/>
        <v>0.66281324093028748</v>
      </c>
    </row>
    <row r="28" spans="1:24" ht="12.75" customHeight="1">
      <c r="A28" s="38" t="s">
        <v>13</v>
      </c>
      <c r="B28" s="39">
        <v>2415759080</v>
      </c>
      <c r="C28" s="40">
        <v>99.926858999999993</v>
      </c>
      <c r="D28" s="39">
        <v>1768203</v>
      </c>
      <c r="E28" s="40">
        <v>7.3140999999999998E-2</v>
      </c>
      <c r="F28" s="39">
        <v>1503781</v>
      </c>
      <c r="G28" s="39">
        <v>2419031064</v>
      </c>
      <c r="H28" s="39">
        <v>65113</v>
      </c>
      <c r="I28" s="39" t="s">
        <v>5</v>
      </c>
      <c r="J28" s="39" t="s">
        <v>6</v>
      </c>
      <c r="K28" s="39" t="s">
        <v>7</v>
      </c>
      <c r="L28" s="42">
        <v>44753</v>
      </c>
      <c r="M28" s="39" t="s">
        <v>8</v>
      </c>
      <c r="N28" s="39" t="s">
        <v>9</v>
      </c>
      <c r="O28" s="39" t="s">
        <v>10</v>
      </c>
      <c r="P28" s="39">
        <v>0</v>
      </c>
      <c r="Q28" s="38" t="str">
        <f t="shared" si="1"/>
        <v>Resolution 4</v>
      </c>
      <c r="R28" s="39">
        <f t="shared" si="2"/>
        <v>2415759080</v>
      </c>
      <c r="S28" s="40">
        <f t="shared" si="3"/>
        <v>99.926858999999993</v>
      </c>
      <c r="T28" s="39">
        <f t="shared" si="4"/>
        <v>1768203</v>
      </c>
      <c r="U28" s="40">
        <f t="shared" si="5"/>
        <v>7.3140999999999998E-2</v>
      </c>
      <c r="V28" s="39">
        <f t="shared" si="6"/>
        <v>1503781</v>
      </c>
      <c r="W28" s="39">
        <f t="shared" si="7"/>
        <v>2419031064</v>
      </c>
      <c r="X28" s="41">
        <f t="shared" si="8"/>
        <v>0.66279937903877084</v>
      </c>
    </row>
    <row r="29" spans="1:24" ht="12.75" customHeight="1">
      <c r="A29" s="38" t="s">
        <v>14</v>
      </c>
      <c r="B29" s="39">
        <v>2413736546</v>
      </c>
      <c r="C29" s="40">
        <v>99.851441699999995</v>
      </c>
      <c r="D29" s="39">
        <v>3591142</v>
      </c>
      <c r="E29" s="40">
        <v>0.1485583</v>
      </c>
      <c r="F29" s="39">
        <v>1762582</v>
      </c>
      <c r="G29" s="39">
        <v>2419090270</v>
      </c>
      <c r="H29" s="39">
        <v>64521</v>
      </c>
      <c r="I29" s="39" t="s">
        <v>5</v>
      </c>
      <c r="J29" s="39" t="s">
        <v>6</v>
      </c>
      <c r="K29" s="39" t="s">
        <v>7</v>
      </c>
      <c r="L29" s="42">
        <v>44753</v>
      </c>
      <c r="M29" s="39" t="s">
        <v>8</v>
      </c>
      <c r="N29" s="39" t="s">
        <v>9</v>
      </c>
      <c r="O29" s="39" t="s">
        <v>10</v>
      </c>
      <c r="P29" s="39">
        <v>0</v>
      </c>
      <c r="Q29" s="38" t="str">
        <f t="shared" si="1"/>
        <v>Resolution 5</v>
      </c>
      <c r="R29" s="39">
        <f t="shared" si="2"/>
        <v>2413736546</v>
      </c>
      <c r="S29" s="40">
        <f t="shared" si="3"/>
        <v>99.851441699999995</v>
      </c>
      <c r="T29" s="39">
        <f t="shared" si="4"/>
        <v>3591142</v>
      </c>
      <c r="U29" s="40">
        <f t="shared" si="5"/>
        <v>0.1485583</v>
      </c>
      <c r="V29" s="39">
        <f t="shared" si="6"/>
        <v>1762582</v>
      </c>
      <c r="W29" s="39">
        <f t="shared" si="7"/>
        <v>2419090270</v>
      </c>
      <c r="X29" s="41">
        <f t="shared" si="8"/>
        <v>0.66281560111240168</v>
      </c>
    </row>
    <row r="30" spans="1:24" ht="12.75" customHeight="1">
      <c r="A30" s="38" t="s">
        <v>15</v>
      </c>
      <c r="B30" s="39">
        <v>2390590755</v>
      </c>
      <c r="C30" s="40">
        <v>98.888024900000005</v>
      </c>
      <c r="D30" s="39">
        <v>26881692</v>
      </c>
      <c r="E30" s="40">
        <v>1.1119751</v>
      </c>
      <c r="F30" s="39">
        <v>1558131</v>
      </c>
      <c r="G30" s="39">
        <v>2419030578</v>
      </c>
      <c r="H30" s="39">
        <v>64521</v>
      </c>
      <c r="I30" s="39" t="s">
        <v>5</v>
      </c>
      <c r="J30" s="39" t="s">
        <v>6</v>
      </c>
      <c r="K30" s="39" t="s">
        <v>7</v>
      </c>
      <c r="L30" s="42">
        <v>44753</v>
      </c>
      <c r="M30" s="39" t="s">
        <v>8</v>
      </c>
      <c r="N30" s="39" t="s">
        <v>9</v>
      </c>
      <c r="O30" s="39" t="s">
        <v>10</v>
      </c>
      <c r="P30" s="39">
        <v>0</v>
      </c>
      <c r="Q30" s="38" t="str">
        <f t="shared" si="1"/>
        <v>Resolution 6</v>
      </c>
      <c r="R30" s="39">
        <f t="shared" si="2"/>
        <v>2390590755</v>
      </c>
      <c r="S30" s="40">
        <f t="shared" si="3"/>
        <v>98.888024900000005</v>
      </c>
      <c r="T30" s="39">
        <f t="shared" si="4"/>
        <v>26881692</v>
      </c>
      <c r="U30" s="40">
        <f t="shared" si="5"/>
        <v>1.1119751</v>
      </c>
      <c r="V30" s="39">
        <f t="shared" si="6"/>
        <v>1558131</v>
      </c>
      <c r="W30" s="39">
        <f t="shared" si="7"/>
        <v>2419030578</v>
      </c>
      <c r="X30" s="41">
        <f t="shared" si="8"/>
        <v>0.66279924587781114</v>
      </c>
    </row>
    <row r="31" spans="1:24" ht="12.75" customHeight="1">
      <c r="A31" s="38" t="s">
        <v>16</v>
      </c>
      <c r="B31" s="39">
        <v>2415192698</v>
      </c>
      <c r="C31" s="40">
        <v>99.912793699999995</v>
      </c>
      <c r="D31" s="39">
        <v>2108038</v>
      </c>
      <c r="E31" s="40">
        <v>8.72063E-2</v>
      </c>
      <c r="F31" s="39">
        <v>1788871</v>
      </c>
      <c r="G31" s="39">
        <v>2419089607</v>
      </c>
      <c r="H31" s="39">
        <v>65113</v>
      </c>
      <c r="I31" s="39" t="s">
        <v>5</v>
      </c>
      <c r="J31" s="39" t="s">
        <v>6</v>
      </c>
      <c r="K31" s="39" t="s">
        <v>7</v>
      </c>
      <c r="L31" s="42">
        <v>44753</v>
      </c>
      <c r="M31" s="39" t="s">
        <v>8</v>
      </c>
      <c r="N31" s="39" t="s">
        <v>9</v>
      </c>
      <c r="O31" s="39" t="s">
        <v>10</v>
      </c>
      <c r="P31" s="39">
        <v>0</v>
      </c>
      <c r="Q31" s="38" t="str">
        <f t="shared" si="1"/>
        <v>Resolution 7</v>
      </c>
      <c r="R31" s="39">
        <f t="shared" si="2"/>
        <v>2415192698</v>
      </c>
      <c r="S31" s="40">
        <f t="shared" si="3"/>
        <v>99.912793699999995</v>
      </c>
      <c r="T31" s="39">
        <f t="shared" si="4"/>
        <v>2108038</v>
      </c>
      <c r="U31" s="40">
        <f t="shared" si="5"/>
        <v>8.72063E-2</v>
      </c>
      <c r="V31" s="39">
        <f t="shared" si="6"/>
        <v>1788871</v>
      </c>
      <c r="W31" s="39">
        <f t="shared" si="7"/>
        <v>2419089607</v>
      </c>
      <c r="X31" s="41">
        <f t="shared" si="8"/>
        <v>0.66281541945454914</v>
      </c>
    </row>
    <row r="32" spans="1:24" ht="12.75" customHeight="1">
      <c r="A32" s="38" t="s">
        <v>17</v>
      </c>
      <c r="B32" s="39">
        <v>2338516365</v>
      </c>
      <c r="C32" s="40">
        <v>97.669260800000004</v>
      </c>
      <c r="D32" s="39">
        <v>55805395</v>
      </c>
      <c r="E32" s="40">
        <v>2.3307392</v>
      </c>
      <c r="F32" s="39">
        <v>24706790</v>
      </c>
      <c r="G32" s="39">
        <v>2419028550</v>
      </c>
      <c r="H32" s="39">
        <v>65113</v>
      </c>
      <c r="I32" s="39" t="s">
        <v>5</v>
      </c>
      <c r="J32" s="39" t="s">
        <v>6</v>
      </c>
      <c r="K32" s="39" t="s">
        <v>7</v>
      </c>
      <c r="L32" s="42">
        <v>44753</v>
      </c>
      <c r="M32" s="39" t="s">
        <v>8</v>
      </c>
      <c r="N32" s="39" t="s">
        <v>9</v>
      </c>
      <c r="O32" s="39" t="s">
        <v>10</v>
      </c>
      <c r="P32" s="39">
        <v>0</v>
      </c>
      <c r="Q32" s="38" t="str">
        <f t="shared" si="1"/>
        <v>Resolution 8</v>
      </c>
      <c r="R32" s="39">
        <f t="shared" si="2"/>
        <v>2338516365</v>
      </c>
      <c r="S32" s="40">
        <f t="shared" si="3"/>
        <v>97.669260800000004</v>
      </c>
      <c r="T32" s="39">
        <f t="shared" si="4"/>
        <v>55805395</v>
      </c>
      <c r="U32" s="40">
        <f t="shared" si="5"/>
        <v>2.3307392</v>
      </c>
      <c r="V32" s="39">
        <f t="shared" si="6"/>
        <v>24706790</v>
      </c>
      <c r="W32" s="39">
        <f t="shared" si="7"/>
        <v>2419028550</v>
      </c>
      <c r="X32" s="41">
        <f t="shared" si="8"/>
        <v>0.66279869021849747</v>
      </c>
    </row>
    <row r="33" spans="1:24" ht="12.75" customHeight="1">
      <c r="A33" s="38" t="s">
        <v>18</v>
      </c>
      <c r="B33" s="39">
        <v>2414569562</v>
      </c>
      <c r="C33" s="40">
        <v>99.889592699999994</v>
      </c>
      <c r="D33" s="39">
        <v>2668807</v>
      </c>
      <c r="E33" s="40">
        <v>0.1104073</v>
      </c>
      <c r="F33" s="39">
        <v>1850183</v>
      </c>
      <c r="G33" s="39">
        <v>2419088552</v>
      </c>
      <c r="H33" s="39">
        <v>64521</v>
      </c>
      <c r="I33" s="39" t="s">
        <v>5</v>
      </c>
      <c r="J33" s="39" t="s">
        <v>6</v>
      </c>
      <c r="K33" s="39" t="s">
        <v>7</v>
      </c>
      <c r="L33" s="42">
        <v>44753</v>
      </c>
      <c r="M33" s="39" t="s">
        <v>8</v>
      </c>
      <c r="N33" s="39" t="s">
        <v>9</v>
      </c>
      <c r="O33" s="39" t="s">
        <v>10</v>
      </c>
      <c r="P33" s="39">
        <v>0</v>
      </c>
      <c r="Q33" s="38" t="str">
        <f t="shared" si="1"/>
        <v>Resolution 9</v>
      </c>
      <c r="R33" s="39">
        <f t="shared" si="2"/>
        <v>2414569562</v>
      </c>
      <c r="S33" s="40">
        <f t="shared" si="3"/>
        <v>99.889592699999994</v>
      </c>
      <c r="T33" s="39">
        <f t="shared" si="4"/>
        <v>2668807</v>
      </c>
      <c r="U33" s="40">
        <f t="shared" si="5"/>
        <v>0.1104073</v>
      </c>
      <c r="V33" s="39">
        <f t="shared" si="6"/>
        <v>1850183</v>
      </c>
      <c r="W33" s="39">
        <f t="shared" si="7"/>
        <v>2419088552</v>
      </c>
      <c r="X33" s="41">
        <f t="shared" si="8"/>
        <v>0.66281513039114881</v>
      </c>
    </row>
    <row r="34" spans="1:24" ht="12.75" customHeight="1">
      <c r="A34" s="38" t="s">
        <v>19</v>
      </c>
      <c r="B34" s="39">
        <v>2415625954</v>
      </c>
      <c r="C34" s="40">
        <v>99.925670699999998</v>
      </c>
      <c r="D34" s="39">
        <v>1796854</v>
      </c>
      <c r="E34" s="40">
        <v>7.4329300000000001E-2</v>
      </c>
      <c r="F34" s="39">
        <v>1606052</v>
      </c>
      <c r="G34" s="39">
        <v>2419028860</v>
      </c>
      <c r="H34" s="39">
        <v>64521</v>
      </c>
      <c r="I34" s="39" t="s">
        <v>5</v>
      </c>
      <c r="J34" s="39" t="s">
        <v>6</v>
      </c>
      <c r="K34" s="39" t="s">
        <v>7</v>
      </c>
      <c r="L34" s="42">
        <v>44753</v>
      </c>
      <c r="M34" s="39" t="s">
        <v>8</v>
      </c>
      <c r="N34" s="39" t="s">
        <v>9</v>
      </c>
      <c r="O34" s="39" t="s">
        <v>10</v>
      </c>
      <c r="P34" s="39">
        <v>0</v>
      </c>
      <c r="Q34" s="38" t="str">
        <f t="shared" si="1"/>
        <v>Resolution 10</v>
      </c>
      <c r="R34" s="39">
        <f t="shared" si="2"/>
        <v>2415625954</v>
      </c>
      <c r="S34" s="40">
        <f t="shared" si="3"/>
        <v>99.925670699999998</v>
      </c>
      <c r="T34" s="39">
        <f t="shared" si="4"/>
        <v>1796854</v>
      </c>
      <c r="U34" s="40">
        <f t="shared" si="5"/>
        <v>7.4329300000000001E-2</v>
      </c>
      <c r="V34" s="39">
        <f t="shared" si="6"/>
        <v>1606052</v>
      </c>
      <c r="W34" s="39">
        <f t="shared" si="7"/>
        <v>2419028860</v>
      </c>
      <c r="X34" s="41">
        <f t="shared" si="8"/>
        <v>0.66279877515655827</v>
      </c>
    </row>
    <row r="35" spans="1:24" ht="12.75" customHeight="1">
      <c r="A35" s="38" t="s">
        <v>20</v>
      </c>
      <c r="B35" s="39">
        <v>2390177787</v>
      </c>
      <c r="C35" s="40">
        <v>98.878207900000007</v>
      </c>
      <c r="D35" s="39">
        <v>27117023</v>
      </c>
      <c r="E35" s="40">
        <v>1.1217921</v>
      </c>
      <c r="F35" s="39">
        <v>1795742</v>
      </c>
      <c r="G35" s="39">
        <v>2419090552</v>
      </c>
      <c r="H35" s="39">
        <v>64521</v>
      </c>
      <c r="I35" s="39" t="s">
        <v>5</v>
      </c>
      <c r="J35" s="39" t="s">
        <v>6</v>
      </c>
      <c r="K35" s="39" t="s">
        <v>7</v>
      </c>
      <c r="L35" s="42">
        <v>44753</v>
      </c>
      <c r="M35" s="39" t="s">
        <v>8</v>
      </c>
      <c r="N35" s="39" t="s">
        <v>9</v>
      </c>
      <c r="O35" s="39" t="s">
        <v>10</v>
      </c>
      <c r="P35" s="39">
        <v>0</v>
      </c>
      <c r="Q35" s="38" t="str">
        <f t="shared" si="1"/>
        <v>Resolution 11</v>
      </c>
      <c r="R35" s="39">
        <f t="shared" si="2"/>
        <v>2390177787</v>
      </c>
      <c r="S35" s="40">
        <f t="shared" si="3"/>
        <v>98.878207900000007</v>
      </c>
      <c r="T35" s="39">
        <f t="shared" si="4"/>
        <v>27117023</v>
      </c>
      <c r="U35" s="40">
        <f t="shared" si="5"/>
        <v>1.1217921</v>
      </c>
      <c r="V35" s="39">
        <f t="shared" si="6"/>
        <v>1795742</v>
      </c>
      <c r="W35" s="39">
        <f t="shared" si="7"/>
        <v>2419090552</v>
      </c>
      <c r="X35" s="41">
        <f t="shared" si="8"/>
        <v>0.66281567837863764</v>
      </c>
    </row>
    <row r="36" spans="1:24" ht="12.75" customHeight="1">
      <c r="A36" s="38" t="s">
        <v>21</v>
      </c>
      <c r="B36" s="39">
        <v>2390747459</v>
      </c>
      <c r="C36" s="40">
        <v>98.894728099999995</v>
      </c>
      <c r="D36" s="39">
        <v>26719585</v>
      </c>
      <c r="E36" s="40">
        <v>1.1052719</v>
      </c>
      <c r="F36" s="39">
        <v>1562942</v>
      </c>
      <c r="G36" s="39">
        <v>2419029986</v>
      </c>
      <c r="H36" s="39">
        <v>65113</v>
      </c>
      <c r="I36" s="39" t="s">
        <v>5</v>
      </c>
      <c r="J36" s="39" t="s">
        <v>6</v>
      </c>
      <c r="K36" s="39" t="s">
        <v>7</v>
      </c>
      <c r="L36" s="42">
        <v>44753</v>
      </c>
      <c r="M36" s="39" t="s">
        <v>8</v>
      </c>
      <c r="N36" s="39" t="s">
        <v>9</v>
      </c>
      <c r="O36" s="39" t="s">
        <v>10</v>
      </c>
      <c r="P36" s="39">
        <v>0</v>
      </c>
      <c r="Q36" s="38" t="str">
        <f t="shared" si="1"/>
        <v>Resolution 12</v>
      </c>
      <c r="R36" s="39">
        <f t="shared" si="2"/>
        <v>2390747459</v>
      </c>
      <c r="S36" s="40">
        <f t="shared" si="3"/>
        <v>98.894728099999995</v>
      </c>
      <c r="T36" s="39">
        <f t="shared" si="4"/>
        <v>26719585</v>
      </c>
      <c r="U36" s="40">
        <f t="shared" si="5"/>
        <v>1.1052719</v>
      </c>
      <c r="V36" s="39">
        <f t="shared" si="6"/>
        <v>1562942</v>
      </c>
      <c r="W36" s="39">
        <f t="shared" si="7"/>
        <v>2419029986</v>
      </c>
      <c r="X36" s="41">
        <f t="shared" si="8"/>
        <v>0.66279908367351448</v>
      </c>
    </row>
    <row r="37" spans="1:24" ht="12.75" customHeight="1">
      <c r="A37" s="38" t="s">
        <v>22</v>
      </c>
      <c r="B37" s="39">
        <v>2414585546</v>
      </c>
      <c r="C37" s="40">
        <v>99.890577699999994</v>
      </c>
      <c r="D37" s="39">
        <v>2644990</v>
      </c>
      <c r="E37" s="40">
        <v>0.1094223</v>
      </c>
      <c r="F37" s="39">
        <v>1853600</v>
      </c>
      <c r="G37" s="39">
        <v>2419084136</v>
      </c>
      <c r="H37" s="39">
        <v>64521</v>
      </c>
      <c r="I37" s="39" t="s">
        <v>5</v>
      </c>
      <c r="J37" s="39" t="s">
        <v>6</v>
      </c>
      <c r="K37" s="39" t="s">
        <v>7</v>
      </c>
      <c r="L37" s="42">
        <v>44753</v>
      </c>
      <c r="M37" s="39" t="s">
        <v>8</v>
      </c>
      <c r="N37" s="39" t="s">
        <v>9</v>
      </c>
      <c r="O37" s="39" t="s">
        <v>10</v>
      </c>
      <c r="P37" s="39">
        <v>0</v>
      </c>
      <c r="Q37" s="38" t="str">
        <f t="shared" si="1"/>
        <v>Resolution 13</v>
      </c>
      <c r="R37" s="39">
        <f t="shared" si="2"/>
        <v>2414585546</v>
      </c>
      <c r="S37" s="40">
        <f t="shared" si="3"/>
        <v>99.890577699999994</v>
      </c>
      <c r="T37" s="39">
        <f t="shared" si="4"/>
        <v>2644990</v>
      </c>
      <c r="U37" s="40">
        <f t="shared" si="5"/>
        <v>0.1094223</v>
      </c>
      <c r="V37" s="39">
        <f t="shared" si="6"/>
        <v>1853600</v>
      </c>
      <c r="W37" s="39">
        <f t="shared" si="7"/>
        <v>2419084136</v>
      </c>
      <c r="X37" s="41">
        <f t="shared" si="8"/>
        <v>0.6628139204347735</v>
      </c>
    </row>
    <row r="38" spans="1:24" ht="12.75" customHeight="1">
      <c r="A38" s="38" t="s">
        <v>23</v>
      </c>
      <c r="B38" s="39">
        <v>2415569678</v>
      </c>
      <c r="C38" s="40">
        <v>99.923740300000006</v>
      </c>
      <c r="D38" s="39">
        <v>1843513</v>
      </c>
      <c r="E38" s="40">
        <v>7.62597E-2</v>
      </c>
      <c r="F38" s="39">
        <v>1609615</v>
      </c>
      <c r="G38" s="39">
        <v>2419022806</v>
      </c>
      <c r="H38" s="39">
        <v>64521</v>
      </c>
      <c r="I38" s="39" t="s">
        <v>5</v>
      </c>
      <c r="J38" s="39" t="s">
        <v>6</v>
      </c>
      <c r="K38" s="39" t="s">
        <v>7</v>
      </c>
      <c r="L38" s="42">
        <v>44753</v>
      </c>
      <c r="M38" s="39" t="s">
        <v>8</v>
      </c>
      <c r="N38" s="39" t="s">
        <v>9</v>
      </c>
      <c r="O38" s="39" t="s">
        <v>10</v>
      </c>
      <c r="P38" s="39">
        <v>0</v>
      </c>
      <c r="Q38" s="38" t="str">
        <f t="shared" si="1"/>
        <v>Resolution 14</v>
      </c>
      <c r="R38" s="39">
        <f t="shared" si="2"/>
        <v>2415569678</v>
      </c>
      <c r="S38" s="40">
        <f t="shared" si="3"/>
        <v>99.923740300000006</v>
      </c>
      <c r="T38" s="39">
        <f t="shared" si="4"/>
        <v>1843513</v>
      </c>
      <c r="U38" s="40">
        <f t="shared" si="5"/>
        <v>7.62597E-2</v>
      </c>
      <c r="V38" s="39">
        <f t="shared" si="6"/>
        <v>1609615</v>
      </c>
      <c r="W38" s="39">
        <f t="shared" si="7"/>
        <v>2419022806</v>
      </c>
      <c r="X38" s="41">
        <f t="shared" si="8"/>
        <v>0.66279711639842964</v>
      </c>
    </row>
    <row r="39" spans="1:24" ht="12.75" customHeight="1">
      <c r="A39" s="38" t="s">
        <v>24</v>
      </c>
      <c r="B39" s="39">
        <v>2414700695</v>
      </c>
      <c r="C39" s="40">
        <v>99.915738599999997</v>
      </c>
      <c r="D39" s="39">
        <v>2036377</v>
      </c>
      <c r="E39" s="40">
        <v>8.42614E-2</v>
      </c>
      <c r="F39" s="39">
        <v>2348277</v>
      </c>
      <c r="G39" s="39">
        <v>2419085349</v>
      </c>
      <c r="H39" s="39">
        <v>64521</v>
      </c>
      <c r="I39" s="39" t="s">
        <v>5</v>
      </c>
      <c r="J39" s="39" t="s">
        <v>6</v>
      </c>
      <c r="K39" s="39" t="s">
        <v>7</v>
      </c>
      <c r="L39" s="42">
        <v>44753</v>
      </c>
      <c r="M39" s="39" t="s">
        <v>8</v>
      </c>
      <c r="N39" s="39" t="s">
        <v>9</v>
      </c>
      <c r="O39" s="39" t="s">
        <v>10</v>
      </c>
      <c r="P39" s="39">
        <v>0</v>
      </c>
      <c r="Q39" s="38" t="str">
        <f t="shared" si="1"/>
        <v>Resolution 15</v>
      </c>
      <c r="R39" s="39">
        <f t="shared" si="2"/>
        <v>2414700695</v>
      </c>
      <c r="S39" s="40">
        <f t="shared" si="3"/>
        <v>99.915738599999997</v>
      </c>
      <c r="T39" s="39">
        <f t="shared" si="4"/>
        <v>2036377</v>
      </c>
      <c r="U39" s="40">
        <f t="shared" si="5"/>
        <v>8.42614E-2</v>
      </c>
      <c r="V39" s="39">
        <f t="shared" si="6"/>
        <v>2348277</v>
      </c>
      <c r="W39" s="39">
        <f t="shared" si="7"/>
        <v>2419085349</v>
      </c>
      <c r="X39" s="41">
        <f t="shared" si="8"/>
        <v>0.66281425278918549</v>
      </c>
    </row>
    <row r="40" spans="1:24" ht="12.75" customHeight="1">
      <c r="A40" s="38" t="s">
        <v>25</v>
      </c>
      <c r="B40" s="39">
        <v>2415906224</v>
      </c>
      <c r="C40" s="40">
        <v>99.926618399999995</v>
      </c>
      <c r="D40" s="39">
        <v>1774132</v>
      </c>
      <c r="E40" s="40">
        <v>7.3381600000000005E-2</v>
      </c>
      <c r="F40" s="39">
        <v>1340316</v>
      </c>
      <c r="G40" s="39">
        <v>2419020672</v>
      </c>
      <c r="H40" s="39">
        <v>67983</v>
      </c>
      <c r="I40" s="39" t="s">
        <v>5</v>
      </c>
      <c r="J40" s="39" t="s">
        <v>6</v>
      </c>
      <c r="K40" s="39" t="s">
        <v>7</v>
      </c>
      <c r="L40" s="42">
        <v>44753</v>
      </c>
      <c r="M40" s="39" t="s">
        <v>8</v>
      </c>
      <c r="N40" s="39" t="s">
        <v>9</v>
      </c>
      <c r="O40" s="39" t="s">
        <v>10</v>
      </c>
      <c r="P40" s="39">
        <v>0</v>
      </c>
      <c r="Q40" s="38" t="str">
        <f t="shared" si="1"/>
        <v>Resolution 16</v>
      </c>
      <c r="R40" s="39">
        <f t="shared" si="2"/>
        <v>2415906224</v>
      </c>
      <c r="S40" s="40">
        <f t="shared" si="3"/>
        <v>99.926618399999995</v>
      </c>
      <c r="T40" s="39">
        <f t="shared" si="4"/>
        <v>1774132</v>
      </c>
      <c r="U40" s="40">
        <f t="shared" si="5"/>
        <v>7.3381600000000005E-2</v>
      </c>
      <c r="V40" s="39">
        <f t="shared" si="6"/>
        <v>1340316</v>
      </c>
      <c r="W40" s="39">
        <f t="shared" si="7"/>
        <v>2419020672</v>
      </c>
      <c r="X40" s="41">
        <f t="shared" si="8"/>
        <v>0.66279653169577912</v>
      </c>
    </row>
    <row r="41" spans="1:24" ht="12.75" customHeight="1">
      <c r="A41" s="38" t="s">
        <v>26</v>
      </c>
      <c r="B41" s="39">
        <v>2212775649</v>
      </c>
      <c r="C41" s="40">
        <v>93.112898400000006</v>
      </c>
      <c r="D41" s="39">
        <v>163668095</v>
      </c>
      <c r="E41" s="40">
        <v>6.8871016000000003</v>
      </c>
      <c r="F41" s="39">
        <v>42647128</v>
      </c>
      <c r="G41" s="39">
        <v>2419090872</v>
      </c>
      <c r="H41" s="39">
        <v>68575</v>
      </c>
      <c r="I41" s="39" t="s">
        <v>5</v>
      </c>
      <c r="J41" s="39" t="s">
        <v>6</v>
      </c>
      <c r="K41" s="39" t="s">
        <v>7</v>
      </c>
      <c r="L41" s="42">
        <v>44753</v>
      </c>
      <c r="M41" s="39" t="s">
        <v>8</v>
      </c>
      <c r="N41" s="39" t="s">
        <v>9</v>
      </c>
      <c r="O41" s="39" t="s">
        <v>10</v>
      </c>
      <c r="P41" s="39">
        <v>0</v>
      </c>
      <c r="Q41" s="38" t="str">
        <f t="shared" si="1"/>
        <v>Resolution 17</v>
      </c>
      <c r="R41" s="39">
        <f t="shared" si="2"/>
        <v>2212775649</v>
      </c>
      <c r="S41" s="40">
        <f t="shared" si="3"/>
        <v>93.112898400000006</v>
      </c>
      <c r="T41" s="39">
        <f t="shared" si="4"/>
        <v>163668095</v>
      </c>
      <c r="U41" s="40">
        <f t="shared" si="5"/>
        <v>6.8871016000000003</v>
      </c>
      <c r="V41" s="39">
        <f t="shared" si="6"/>
        <v>42647128</v>
      </c>
      <c r="W41" s="39">
        <f t="shared" si="7"/>
        <v>2419090872</v>
      </c>
      <c r="X41" s="41">
        <f t="shared" si="8"/>
        <v>0.66281576605663584</v>
      </c>
    </row>
    <row r="42" spans="1:24" ht="12.75" customHeight="1">
      <c r="A42" s="38" t="s">
        <v>27</v>
      </c>
      <c r="B42" s="39">
        <v>2282332960</v>
      </c>
      <c r="C42" s="40">
        <v>94.515880199999998</v>
      </c>
      <c r="D42" s="39">
        <v>132428406</v>
      </c>
      <c r="E42" s="40">
        <v>5.4841198000000002</v>
      </c>
      <c r="F42" s="39">
        <v>4257839</v>
      </c>
      <c r="G42" s="39">
        <v>2419019205</v>
      </c>
      <c r="H42" s="39">
        <v>67983</v>
      </c>
      <c r="I42" s="39" t="s">
        <v>5</v>
      </c>
      <c r="J42" s="39" t="s">
        <v>6</v>
      </c>
      <c r="K42" s="39" t="s">
        <v>7</v>
      </c>
      <c r="L42" s="42">
        <v>44753</v>
      </c>
      <c r="M42" s="39" t="s">
        <v>8</v>
      </c>
      <c r="N42" s="39" t="s">
        <v>9</v>
      </c>
      <c r="O42" s="39" t="s">
        <v>10</v>
      </c>
      <c r="P42" s="39">
        <v>0</v>
      </c>
      <c r="Q42" s="38" t="str">
        <f t="shared" si="1"/>
        <v>Resolution 18</v>
      </c>
      <c r="R42" s="39">
        <f t="shared" si="2"/>
        <v>2282332960</v>
      </c>
      <c r="S42" s="40">
        <f t="shared" si="3"/>
        <v>94.515880199999998</v>
      </c>
      <c r="T42" s="39">
        <f t="shared" si="4"/>
        <v>132428406</v>
      </c>
      <c r="U42" s="40">
        <f t="shared" si="5"/>
        <v>5.4841198000000002</v>
      </c>
      <c r="V42" s="39">
        <f t="shared" si="6"/>
        <v>4257839</v>
      </c>
      <c r="W42" s="39">
        <f t="shared" si="7"/>
        <v>2419019205</v>
      </c>
      <c r="X42" s="41">
        <f t="shared" si="8"/>
        <v>0.66279612974695612</v>
      </c>
    </row>
    <row r="43" spans="1:24" ht="12.75" customHeight="1">
      <c r="A43" s="38" t="s">
        <v>28</v>
      </c>
      <c r="B43" s="39">
        <v>2334041512</v>
      </c>
      <c r="C43" s="40">
        <v>98.428591600000004</v>
      </c>
      <c r="D43" s="39">
        <v>37262877</v>
      </c>
      <c r="E43" s="40">
        <v>1.5714083999999999</v>
      </c>
      <c r="F43" s="39">
        <v>47783363</v>
      </c>
      <c r="G43" s="39">
        <v>2419087752</v>
      </c>
      <c r="H43" s="39">
        <v>64521</v>
      </c>
      <c r="I43" s="39" t="s">
        <v>5</v>
      </c>
      <c r="J43" s="39" t="s">
        <v>6</v>
      </c>
      <c r="K43" s="39" t="s">
        <v>7</v>
      </c>
      <c r="L43" s="42">
        <v>44753</v>
      </c>
      <c r="M43" s="39" t="s">
        <v>8</v>
      </c>
      <c r="N43" s="39" t="s">
        <v>9</v>
      </c>
      <c r="O43" s="39" t="s">
        <v>10</v>
      </c>
      <c r="P43" s="39">
        <v>0</v>
      </c>
      <c r="Q43" s="38" t="str">
        <f t="shared" si="1"/>
        <v>Resolution 19</v>
      </c>
      <c r="R43" s="39">
        <f t="shared" si="2"/>
        <v>2334041512</v>
      </c>
      <c r="S43" s="40">
        <f t="shared" si="3"/>
        <v>98.428591600000004</v>
      </c>
      <c r="T43" s="39">
        <f t="shared" si="4"/>
        <v>37262877</v>
      </c>
      <c r="U43" s="40">
        <f t="shared" si="5"/>
        <v>1.5714083999999999</v>
      </c>
      <c r="V43" s="39">
        <f t="shared" si="6"/>
        <v>47783363</v>
      </c>
      <c r="W43" s="39">
        <f t="shared" si="7"/>
        <v>2419087752</v>
      </c>
      <c r="X43" s="41">
        <f t="shared" si="8"/>
        <v>0.66281491119615332</v>
      </c>
    </row>
    <row r="44" spans="1:24" ht="12.75" customHeight="1">
      <c r="A44" s="38" t="s">
        <v>29</v>
      </c>
      <c r="B44" s="39">
        <v>2371463445</v>
      </c>
      <c r="C44" s="40">
        <v>98.430421899999999</v>
      </c>
      <c r="D44" s="39">
        <v>37815515</v>
      </c>
      <c r="E44" s="40">
        <v>1.5695781</v>
      </c>
      <c r="F44" s="39">
        <v>9275923</v>
      </c>
      <c r="G44" s="39">
        <v>2418554883</v>
      </c>
      <c r="H44" s="39">
        <v>64521</v>
      </c>
      <c r="I44" s="39" t="s">
        <v>5</v>
      </c>
      <c r="J44" s="39" t="s">
        <v>6</v>
      </c>
      <c r="K44" s="39" t="s">
        <v>7</v>
      </c>
      <c r="L44" s="42">
        <v>44753</v>
      </c>
      <c r="M44" s="39" t="s">
        <v>8</v>
      </c>
      <c r="N44" s="39" t="s">
        <v>9</v>
      </c>
      <c r="O44" s="39" t="s">
        <v>10</v>
      </c>
      <c r="P44" s="39">
        <v>0</v>
      </c>
      <c r="Q44" s="38" t="str">
        <f t="shared" si="1"/>
        <v>Resolution 20</v>
      </c>
      <c r="R44" s="39">
        <f t="shared" si="2"/>
        <v>2371463445</v>
      </c>
      <c r="S44" s="40">
        <f t="shared" si="3"/>
        <v>98.430421899999999</v>
      </c>
      <c r="T44" s="39">
        <f t="shared" si="4"/>
        <v>37815515</v>
      </c>
      <c r="U44" s="40">
        <f t="shared" si="5"/>
        <v>1.5695781</v>
      </c>
      <c r="V44" s="39">
        <f t="shared" si="6"/>
        <v>9275923</v>
      </c>
      <c r="W44" s="39">
        <f t="shared" si="7"/>
        <v>2418554883</v>
      </c>
      <c r="X44" s="41">
        <f t="shared" si="8"/>
        <v>0.66266890842357007</v>
      </c>
    </row>
    <row r="45" spans="1:24" ht="12.75" customHeight="1">
      <c r="A45" s="38" t="s">
        <v>30</v>
      </c>
      <c r="B45" s="39">
        <v>2325763640</v>
      </c>
      <c r="C45" s="40">
        <v>96.205709999999996</v>
      </c>
      <c r="D45" s="39">
        <v>91726591</v>
      </c>
      <c r="E45" s="40">
        <v>3.7942900000000002</v>
      </c>
      <c r="F45" s="39">
        <v>1591011</v>
      </c>
      <c r="G45" s="39">
        <v>2419081242</v>
      </c>
      <c r="H45" s="39">
        <v>65113</v>
      </c>
      <c r="I45" s="39" t="s">
        <v>5</v>
      </c>
      <c r="J45" s="39" t="s">
        <v>6</v>
      </c>
      <c r="K45" s="39" t="s">
        <v>7</v>
      </c>
      <c r="L45" s="42">
        <v>44753</v>
      </c>
      <c r="M45" s="39" t="s">
        <v>8</v>
      </c>
      <c r="N45" s="39" t="s">
        <v>9</v>
      </c>
      <c r="O45" s="39" t="s">
        <v>10</v>
      </c>
      <c r="P45" s="39">
        <v>0</v>
      </c>
      <c r="Q45" s="38" t="str">
        <f t="shared" si="1"/>
        <v>Resolution 21</v>
      </c>
      <c r="R45" s="39">
        <f t="shared" si="2"/>
        <v>2325763640</v>
      </c>
      <c r="S45" s="40">
        <f t="shared" si="3"/>
        <v>96.205709999999996</v>
      </c>
      <c r="T45" s="39">
        <f t="shared" si="4"/>
        <v>91726591</v>
      </c>
      <c r="U45" s="40">
        <f t="shared" si="5"/>
        <v>3.7942900000000002</v>
      </c>
      <c r="V45" s="39">
        <f t="shared" si="6"/>
        <v>1591011</v>
      </c>
      <c r="W45" s="39">
        <f t="shared" si="7"/>
        <v>2419081242</v>
      </c>
      <c r="X45" s="41">
        <f t="shared" si="8"/>
        <v>0.66281312749687726</v>
      </c>
    </row>
    <row r="46" spans="1:24" ht="12.75" customHeight="1">
      <c r="A46" s="38" t="s">
        <v>31</v>
      </c>
      <c r="B46" s="39">
        <v>2416384190</v>
      </c>
      <c r="C46" s="40">
        <v>99.945143099999996</v>
      </c>
      <c r="D46" s="39">
        <v>1326282</v>
      </c>
      <c r="E46" s="40">
        <v>5.48569E-2</v>
      </c>
      <c r="F46" s="39">
        <v>1315976</v>
      </c>
      <c r="G46" s="39">
        <v>2419026448</v>
      </c>
      <c r="H46" s="39">
        <v>64521</v>
      </c>
      <c r="I46" s="39" t="s">
        <v>5</v>
      </c>
      <c r="J46" s="39" t="s">
        <v>6</v>
      </c>
      <c r="K46" s="39" t="s">
        <v>7</v>
      </c>
      <c r="L46" s="42">
        <v>44753</v>
      </c>
      <c r="M46" s="39" t="s">
        <v>8</v>
      </c>
      <c r="N46" s="39" t="s">
        <v>9</v>
      </c>
      <c r="O46" s="39" t="s">
        <v>10</v>
      </c>
      <c r="P46" s="39">
        <v>0</v>
      </c>
      <c r="Q46" s="38" t="str">
        <f t="shared" si="1"/>
        <v>Resolution 22</v>
      </c>
      <c r="R46" s="39">
        <f t="shared" si="2"/>
        <v>2416384190</v>
      </c>
      <c r="S46" s="40">
        <f t="shared" si="3"/>
        <v>99.945143099999996</v>
      </c>
      <c r="T46" s="39">
        <f t="shared" si="4"/>
        <v>1326282</v>
      </c>
      <c r="U46" s="40">
        <f t="shared" si="5"/>
        <v>5.48569E-2</v>
      </c>
      <c r="V46" s="39">
        <f t="shared" si="6"/>
        <v>1315976</v>
      </c>
      <c r="W46" s="39">
        <f t="shared" si="7"/>
        <v>2419026448</v>
      </c>
      <c r="X46" s="41">
        <f t="shared" si="8"/>
        <v>0.66279811428364677</v>
      </c>
    </row>
    <row r="47" spans="1:24" ht="12.75" customHeight="1">
      <c r="A47" s="38" t="s">
        <v>32</v>
      </c>
      <c r="B47" s="39">
        <v>2415535285</v>
      </c>
      <c r="C47" s="40">
        <v>99.9200546</v>
      </c>
      <c r="D47" s="39">
        <v>1932655</v>
      </c>
      <c r="E47" s="40">
        <v>7.99454E-2</v>
      </c>
      <c r="F47" s="39">
        <v>1618734</v>
      </c>
      <c r="G47" s="39">
        <v>2419086674</v>
      </c>
      <c r="H47" s="39">
        <v>64521</v>
      </c>
      <c r="I47" s="39" t="s">
        <v>5</v>
      </c>
      <c r="J47" s="39" t="s">
        <v>6</v>
      </c>
      <c r="K47" s="39" t="s">
        <v>7</v>
      </c>
      <c r="L47" s="42">
        <v>44753</v>
      </c>
      <c r="M47" s="39" t="s">
        <v>8</v>
      </c>
      <c r="N47" s="39" t="s">
        <v>9</v>
      </c>
      <c r="O47" s="39" t="s">
        <v>10</v>
      </c>
      <c r="P47" s="39">
        <v>0</v>
      </c>
      <c r="Q47" s="38" t="str">
        <f t="shared" si="1"/>
        <v>Resolution 23</v>
      </c>
      <c r="R47" s="39">
        <f t="shared" si="2"/>
        <v>2415535285</v>
      </c>
      <c r="S47" s="40">
        <f t="shared" si="3"/>
        <v>99.9200546</v>
      </c>
      <c r="T47" s="39">
        <f t="shared" si="4"/>
        <v>1932655</v>
      </c>
      <c r="U47" s="40">
        <f t="shared" si="5"/>
        <v>7.99454E-2</v>
      </c>
      <c r="V47" s="39">
        <f t="shared" si="6"/>
        <v>1618734</v>
      </c>
      <c r="W47" s="39">
        <f t="shared" si="7"/>
        <v>2419086674</v>
      </c>
      <c r="X47" s="41">
        <f t="shared" si="8"/>
        <v>0.66281461583089685</v>
      </c>
    </row>
    <row r="48" spans="1:24" ht="12.75" customHeight="1">
      <c r="A48" s="38" t="s">
        <v>33</v>
      </c>
      <c r="B48" s="39">
        <v>2395299439</v>
      </c>
      <c r="C48" s="40">
        <v>99.200351999999995</v>
      </c>
      <c r="D48" s="39">
        <v>19308362</v>
      </c>
      <c r="E48" s="40">
        <v>0.79964800000000003</v>
      </c>
      <c r="F48" s="39">
        <v>4411318</v>
      </c>
      <c r="G48" s="39">
        <v>2419019119</v>
      </c>
      <c r="H48" s="39">
        <v>66026</v>
      </c>
      <c r="I48" s="39" t="s">
        <v>5</v>
      </c>
      <c r="J48" s="39" t="s">
        <v>6</v>
      </c>
      <c r="K48" s="39" t="s">
        <v>7</v>
      </c>
      <c r="L48" s="42">
        <v>44753</v>
      </c>
      <c r="M48" s="39" t="s">
        <v>8</v>
      </c>
      <c r="N48" s="39" t="s">
        <v>9</v>
      </c>
      <c r="O48" s="39" t="s">
        <v>10</v>
      </c>
      <c r="P48" s="39">
        <v>0</v>
      </c>
      <c r="Q48" s="38" t="str">
        <f t="shared" si="1"/>
        <v>Resolution 24</v>
      </c>
      <c r="R48" s="39">
        <f t="shared" si="2"/>
        <v>2395299439</v>
      </c>
      <c r="S48" s="40">
        <f t="shared" si="3"/>
        <v>99.200351999999995</v>
      </c>
      <c r="T48" s="39">
        <f t="shared" si="4"/>
        <v>19308362</v>
      </c>
      <c r="U48" s="40">
        <f t="shared" si="5"/>
        <v>0.79964800000000003</v>
      </c>
      <c r="V48" s="39">
        <f t="shared" si="6"/>
        <v>4411318</v>
      </c>
      <c r="W48" s="39">
        <f t="shared" si="7"/>
        <v>2419019119</v>
      </c>
      <c r="X48" s="41">
        <f t="shared" si="8"/>
        <v>0.66279610618349405</v>
      </c>
    </row>
    <row r="49" spans="1:24" ht="12.75" customHeight="1">
      <c r="A49" s="38" t="s">
        <v>34</v>
      </c>
      <c r="B49" s="39">
        <v>2354925954</v>
      </c>
      <c r="C49" s="40">
        <v>97.526360199999999</v>
      </c>
      <c r="D49" s="39">
        <v>59729889</v>
      </c>
      <c r="E49" s="40">
        <v>2.4736397999999999</v>
      </c>
      <c r="F49" s="39">
        <v>4366550</v>
      </c>
      <c r="G49" s="39">
        <v>2419022393</v>
      </c>
      <c r="H49" s="39">
        <v>65434</v>
      </c>
      <c r="I49" s="39" t="s">
        <v>5</v>
      </c>
      <c r="J49" s="39" t="s">
        <v>6</v>
      </c>
      <c r="K49" s="39" t="s">
        <v>7</v>
      </c>
      <c r="L49" s="42">
        <v>44753</v>
      </c>
      <c r="M49" s="39" t="s">
        <v>8</v>
      </c>
      <c r="N49" s="39" t="s">
        <v>9</v>
      </c>
      <c r="O49" s="39" t="s">
        <v>10</v>
      </c>
      <c r="P49" s="39">
        <v>0</v>
      </c>
      <c r="Q49" s="38" t="str">
        <f t="shared" si="1"/>
        <v>Resolution 25</v>
      </c>
      <c r="R49" s="39">
        <f t="shared" si="2"/>
        <v>2354925954</v>
      </c>
      <c r="S49" s="40">
        <f t="shared" si="3"/>
        <v>97.526360199999999</v>
      </c>
      <c r="T49" s="39">
        <f t="shared" si="4"/>
        <v>59729889</v>
      </c>
      <c r="U49" s="40">
        <f t="shared" si="5"/>
        <v>2.4736397999999999</v>
      </c>
      <c r="V49" s="39">
        <f t="shared" si="6"/>
        <v>4366550</v>
      </c>
      <c r="W49" s="39">
        <f t="shared" si="7"/>
        <v>2419022393</v>
      </c>
      <c r="X49" s="41">
        <f t="shared" si="8"/>
        <v>0.66279700323901325</v>
      </c>
    </row>
    <row r="50" spans="1:24" ht="12.75" customHeight="1">
      <c r="A50" s="38" t="s">
        <v>35</v>
      </c>
      <c r="B50" s="39">
        <v>2393375063</v>
      </c>
      <c r="C50" s="40">
        <v>99.0839316</v>
      </c>
      <c r="D50" s="39">
        <v>22127657</v>
      </c>
      <c r="E50" s="40">
        <v>0.9160684</v>
      </c>
      <c r="F50" s="39">
        <v>3467892</v>
      </c>
      <c r="G50" s="39">
        <v>2418970612</v>
      </c>
      <c r="H50" s="39">
        <v>64749</v>
      </c>
      <c r="I50" s="39" t="s">
        <v>5</v>
      </c>
      <c r="J50" s="39" t="s">
        <v>6</v>
      </c>
      <c r="K50" s="39" t="s">
        <v>7</v>
      </c>
      <c r="L50" s="42">
        <v>44753</v>
      </c>
      <c r="M50" s="39" t="s">
        <v>8</v>
      </c>
      <c r="N50" s="39" t="s">
        <v>9</v>
      </c>
      <c r="O50" s="39" t="s">
        <v>10</v>
      </c>
      <c r="P50" s="39">
        <v>0</v>
      </c>
      <c r="Q50" s="38" t="str">
        <f t="shared" si="1"/>
        <v>Resolution 26</v>
      </c>
      <c r="R50" s="39">
        <f t="shared" si="2"/>
        <v>2393375063</v>
      </c>
      <c r="S50" s="40">
        <f t="shared" si="3"/>
        <v>99.0839316</v>
      </c>
      <c r="T50" s="39">
        <f t="shared" si="4"/>
        <v>22127657</v>
      </c>
      <c r="U50" s="40">
        <f t="shared" si="5"/>
        <v>0.9160684</v>
      </c>
      <c r="V50" s="39">
        <f t="shared" si="6"/>
        <v>3467892</v>
      </c>
      <c r="W50" s="39">
        <f t="shared" si="7"/>
        <v>2418970612</v>
      </c>
      <c r="X50" s="41">
        <f t="shared" si="8"/>
        <v>0.66278281556893459</v>
      </c>
    </row>
    <row r="51" spans="1:24">
      <c r="A51" s="38" t="s">
        <v>36</v>
      </c>
      <c r="B51" s="39">
        <v>2231718442</v>
      </c>
      <c r="C51" s="40">
        <v>92.312088200000005</v>
      </c>
      <c r="D51" s="39">
        <v>185861406</v>
      </c>
      <c r="E51" s="40">
        <v>7.6879118000000002</v>
      </c>
      <c r="F51" s="39">
        <v>1443454</v>
      </c>
      <c r="G51" s="39">
        <v>2419023302</v>
      </c>
      <c r="H51" s="39">
        <v>64749</v>
      </c>
      <c r="I51" s="39" t="s">
        <v>5</v>
      </c>
      <c r="J51" s="39" t="s">
        <v>6</v>
      </c>
      <c r="K51" s="39" t="s">
        <v>7</v>
      </c>
      <c r="L51" s="42">
        <v>44753</v>
      </c>
      <c r="M51" s="39" t="s">
        <v>8</v>
      </c>
      <c r="N51" s="39" t="s">
        <v>9</v>
      </c>
      <c r="O51" s="39" t="s">
        <v>10</v>
      </c>
      <c r="P51" s="39">
        <v>0</v>
      </c>
      <c r="Q51" s="38" t="str">
        <f t="shared" si="1"/>
        <v>Resolution 27</v>
      </c>
      <c r="R51" s="39">
        <f t="shared" si="2"/>
        <v>2231718442</v>
      </c>
      <c r="S51" s="40">
        <f t="shared" si="3"/>
        <v>92.312088200000005</v>
      </c>
      <c r="T51" s="39">
        <f t="shared" si="4"/>
        <v>185861406</v>
      </c>
      <c r="U51" s="40">
        <f t="shared" si="5"/>
        <v>7.6879118000000002</v>
      </c>
      <c r="V51" s="39">
        <f t="shared" si="6"/>
        <v>1443454</v>
      </c>
      <c r="W51" s="39">
        <f t="shared" si="7"/>
        <v>2419023302</v>
      </c>
      <c r="X51" s="41">
        <f t="shared" si="8"/>
        <v>0.66279725229932684</v>
      </c>
    </row>
    <row r="52" spans="1:24" ht="26.25" customHeight="1">
      <c r="Q52" s="2" t="s">
        <v>2</v>
      </c>
      <c r="V52" s="6"/>
      <c r="W52"/>
      <c r="X52"/>
    </row>
    <row r="53" spans="1:24" ht="52.5" customHeight="1">
      <c r="Q53" s="2"/>
      <c r="V53" s="6"/>
      <c r="W53"/>
      <c r="X53"/>
    </row>
    <row r="54" spans="1:24" ht="72" customHeight="1">
      <c r="Q54" s="45" t="str">
        <f ca="1">INDIRECT("N25")</f>
        <v>Kathryn Earles_x000D_
Client Relationship Lead</v>
      </c>
      <c r="R54" s="45"/>
      <c r="S54" s="45"/>
      <c r="T54" s="45"/>
      <c r="U54" s="45"/>
      <c r="V54" s="45"/>
      <c r="W54" s="45"/>
      <c r="X54" s="45"/>
    </row>
  </sheetData>
  <mergeCells count="2">
    <mergeCell ref="W13:X13"/>
    <mergeCell ref="Q54:X5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4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4"/>
  <sheetViews>
    <sheetView workbookViewId="0">
      <selection activeCell="B4" sqref="B4"/>
    </sheetView>
  </sheetViews>
  <sheetFormatPr defaultRowHeight="12.5"/>
  <sheetData>
    <row r="1" spans="1:2">
      <c r="A1" s="28" t="s">
        <v>38</v>
      </c>
      <c r="B1" s="29" t="str">
        <f>IF(OR(A1 = "AGM", A1 = ""), "Annual General Meeting", IF(A1 = "EGM", "General Meeting", IF(A1 = "Court", "Court Meeting", A1)))</f>
        <v>Annual General Meeting</v>
      </c>
    </row>
    <row r="2" spans="1:2">
      <c r="A2" s="29"/>
      <c r="B2" s="29"/>
    </row>
    <row r="3" spans="1:2">
      <c r="A3" s="29"/>
      <c r="B3" s="29"/>
    </row>
    <row r="4" spans="1:2">
      <c r="A4" s="29"/>
      <c r="B4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3 6 d c 5 d b - f 3 0 1 - 4 3 1 c - a b 8 3 - f d a a b 9 f 8 8 9 e 7 "   x m l n s = " h t t p : / / s c h e m a s . m i c r o s o f t . c o m / D a t a M a s h u p " > A A A A A B k D A A B Q S w M E F A A C A A g A J 4 G F S f k i 1 U G p A A A A + A A A A B I A H A B D b 2 5 m a W c v U G F j a 2 F n Z S 5 4 b W w g o h g A K K A U A A A A A A A A A A A A A A A A A A A A A A A A A A A A h Y 9 B C s I w F E S v U r J v k q Y q W n 5 T 0 I U b C 4 I g b k O M b b B N p U l N 7 + b C I 3 k F C 1 p 1 5 3 K G N / D m c b t D 1 t d V c F W t 1 Y 1 J U Y Q p C p S R z V G b I k W d O 4 V z l H H Y C n k W h Q o G 2 N i k t z p F p X O X h B D v P f Y x b t q C M E o j c s g 3 O 1 m q W o T a W C e M V O i z O v 5 f I Q 7 7 l w x n O F 7 g y Z T N c M R i I G M N u T Z f h A 3 G m A L 5 K W H V V a 5 r F V c m X C + B j B H I + w V / A l B L A w Q U A A I A C A A n g Y V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4 G F S S i K R 7 g O A A A A E Q A A A B M A H A B G b 3 J t d W x h c y 9 T Z W N 0 a W 9 u M S 5 t I K I Y A C i g F A A A A A A A A A A A A A A A A A A A A A A A A A A A A C t O T S 7 J z M 9 T C I b Q h t Y A U E s B A i 0 A F A A C A A g A J 4 G F S f k i 1 U G p A A A A + A A A A B I A A A A A A A A A A A A A A A A A A A A A A E N v b m Z p Z y 9 Q Y W N r Y W d l L n h t b F B L A Q I t A B Q A A g A I A C e B h U k P y u m r p A A A A O k A A A A T A A A A A A A A A A A A A A A A A P U A A A B b Q 2 9 u d G V u d F 9 U e X B l c 1 0 u e G 1 s U E s B A i 0 A F A A C A A g A J 4 G F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2 X U o 3 n 5 T l G p 2 C K w s U l 5 0 8 A A A A A A g A A A A A A A 2 Y A A M A A A A A Q A A A A 6 U D z P H V u W + H c p p K 2 k s 2 A b w A A A A A E g A A A o A A A A B A A A A B k 7 e C E O C G 9 + 9 6 d s l w K Z N M p U A A A A C f I v 3 g 0 9 P O x T Z Q + q Q x D Z e L + E p 1 9 k e 6 / i D 9 y y b d f Y D U u u U 2 2 R 4 P S m 0 a o n K e Y z p f g 6 l a b a Y z A o V f l 4 q I 7 H z j T G z L O M Q R S j 6 y 9 l / 7 a 6 7 l w D s U V F A A A A K 2 V r Z Y 5 X H d q A A W C r G Z n x m j s H 7 S I < / D a t a M a s h u p > 
</file>

<file path=customXml/itemProps1.xml><?xml version="1.0" encoding="utf-8"?>
<ds:datastoreItem xmlns:ds="http://schemas.openxmlformats.org/officeDocument/2006/customXml" ds:itemID="{B0C41BE4-2701-432D-83CE-C1252CB744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FO% AG% AB</vt:lpstr>
      <vt:lpstr>FO% AG% AB NO</vt:lpstr>
      <vt:lpstr>MeetingSession</vt:lpstr>
      <vt:lpstr>FOpAGpAB_IndependentResult</vt:lpstr>
      <vt:lpstr>'FO% AG% AB'!Query_from_Mms_DSN_1</vt:lpstr>
      <vt:lpstr>'FO% AG% AB NO'!Query_from_Mms_DSN_1</vt:lpstr>
      <vt:lpstr>'FO% AG% AB'!Query_from_Mms_DSN_2</vt:lpstr>
      <vt:lpstr>'FO% AG% AB NO'!Query_from_Mms_DSN_2</vt:lpstr>
      <vt:lpstr>'FO% AG% AB'!Query_from_Mms_DSN_4</vt:lpstr>
      <vt:lpstr>MeetingSession!Query_from_Mms_DSN_4</vt:lpstr>
      <vt:lpstr>'FO% AG% AB'!Query_from_Mms_DSN_5</vt:lpstr>
      <vt:lpstr>'FO% AG% AB'!Query_from_Mms_DSN_6</vt:lpstr>
    </vt:vector>
  </TitlesOfParts>
  <Company>Lloyds TSB Registrars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LumiOp</dc:creator>
  <cp:lastModifiedBy>Graham, Lisa</cp:lastModifiedBy>
  <cp:lastPrinted>2022-07-11T11:01:25Z</cp:lastPrinted>
  <dcterms:created xsi:type="dcterms:W3CDTF">2002-05-20T08:26:24Z</dcterms:created>
  <dcterms:modified xsi:type="dcterms:W3CDTF">2022-07-11T11:16:21Z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53a54f0f-f094-41dc-8307-1b173ef1fdcf</vt:lpwstr>
  </property>
</Properties>
</file>